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kclt.sharepoint.com/Sklaida/Filmų rodymo statistika/Ataskaitos/Savaitgalio/2024/Lapkritis/"/>
    </mc:Choice>
  </mc:AlternateContent>
  <xr:revisionPtr revIDLastSave="2049" documentId="13_ncr:1_{4E7620D2-5167-490C-AB30-90BD1A019D26}" xr6:coauthVersionLast="47" xr6:coauthVersionMax="47" xr10:uidLastSave="{8257582F-23FA-4694-9D95-179126E9A06D}"/>
  <bookViews>
    <workbookView xWindow="-120" yWindow="-120" windowWidth="29040" windowHeight="15840" xr2:uid="{00000000-000D-0000-FFFF-FFFF00000000}"/>
  </bookViews>
  <sheets>
    <sheet name="11.22-11.24" sheetId="30" r:id="rId1"/>
    <sheet name="11.15-11.17" sheetId="28" r:id="rId2"/>
    <sheet name="11.08-11.10" sheetId="27" r:id="rId3"/>
    <sheet name="11.01-11.03" sheetId="26" r:id="rId4"/>
    <sheet name="10.25-10.27" sheetId="25" r:id="rId5"/>
    <sheet name="10.18-10.20" sheetId="24" r:id="rId6"/>
    <sheet name="10.11-10.13" sheetId="23" r:id="rId7"/>
    <sheet name="10.04-10.06" sheetId="22" r:id="rId8"/>
    <sheet name="09.27-09.29" sheetId="21" r:id="rId9"/>
    <sheet name="09.20-09.22" sheetId="19" r:id="rId10"/>
    <sheet name="09.13-09.15" sheetId="18" r:id="rId11"/>
    <sheet name="09.06-09.08" sheetId="17" r:id="rId12"/>
    <sheet name="08.30-09.01" sheetId="16" r:id="rId13"/>
    <sheet name="08.23-08.25" sheetId="15" r:id="rId14"/>
    <sheet name="08.16-08.18" sheetId="14" r:id="rId15"/>
    <sheet name="08.09-08.11" sheetId="13" r:id="rId16"/>
    <sheet name="08.02-08.04" sheetId="12" r:id="rId17"/>
    <sheet name="07.26-07.28" sheetId="11" r:id="rId18"/>
    <sheet name="07.19-07.21" sheetId="10" r:id="rId19"/>
    <sheet name="07.12-07.14" sheetId="9" r:id="rId20"/>
    <sheet name="07.05-07.07" sheetId="8" r:id="rId21"/>
    <sheet name="06.28-06.30" sheetId="7" r:id="rId22"/>
    <sheet name="06.21-06.23" sheetId="6" r:id="rId23"/>
    <sheet name="06.14-06.16" sheetId="5" r:id="rId24"/>
    <sheet name="06.07-06.09 " sheetId="4" r:id="rId25"/>
    <sheet name="05.31-06.02" sheetId="3" r:id="rId2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6" i="30" l="1"/>
  <c r="F36" i="30"/>
  <c r="F12" i="30" l="1"/>
  <c r="I12" i="30"/>
  <c r="I16" i="30"/>
  <c r="I11" i="30"/>
  <c r="F13" i="30"/>
  <c r="I19" i="30"/>
  <c r="F34" i="30"/>
  <c r="F19" i="30"/>
  <c r="F3" i="30"/>
  <c r="I31" i="30" l="1"/>
  <c r="I26" i="30"/>
  <c r="I25" i="30"/>
  <c r="I23" i="30" l="1"/>
  <c r="I7" i="30"/>
  <c r="I35" i="30" l="1"/>
  <c r="I29" i="30" l="1"/>
  <c r="I34" i="30" l="1"/>
  <c r="G37" i="30"/>
  <c r="D37" i="30"/>
  <c r="F37" i="30" s="1"/>
  <c r="I28" i="30"/>
  <c r="F28" i="30"/>
  <c r="I32" i="30"/>
  <c r="F32" i="30"/>
  <c r="F33" i="30"/>
  <c r="I27" i="30"/>
  <c r="F27" i="30"/>
  <c r="I30" i="30"/>
  <c r="F30" i="30"/>
  <c r="I21" i="30"/>
  <c r="F21" i="30"/>
  <c r="I18" i="30"/>
  <c r="F18" i="30"/>
  <c r="I20" i="30"/>
  <c r="F20" i="30"/>
  <c r="I22" i="30"/>
  <c r="F22" i="30"/>
  <c r="I24" i="30"/>
  <c r="F24" i="30"/>
  <c r="I15" i="30"/>
  <c r="F15" i="30"/>
  <c r="I14" i="30"/>
  <c r="F14" i="30"/>
  <c r="I10" i="30"/>
  <c r="F10" i="30"/>
  <c r="I9" i="30"/>
  <c r="F9" i="30"/>
  <c r="F8" i="30"/>
  <c r="I5" i="30"/>
  <c r="F5" i="30"/>
  <c r="I6" i="30"/>
  <c r="F6" i="30"/>
  <c r="F4" i="30"/>
  <c r="I3" i="30"/>
  <c r="D35" i="28" l="1"/>
  <c r="I11" i="28"/>
  <c r="I33" i="28" l="1"/>
  <c r="I29" i="28" l="1"/>
  <c r="F14" i="28"/>
  <c r="I32" i="28"/>
  <c r="F6" i="28" l="1"/>
  <c r="F7" i="28"/>
  <c r="I3" i="28"/>
  <c r="G35" i="28"/>
  <c r="F35" i="28"/>
  <c r="I30" i="28"/>
  <c r="F30" i="28"/>
  <c r="F26" i="28"/>
  <c r="I9" i="28"/>
  <c r="I23" i="28"/>
  <c r="F23" i="28"/>
  <c r="I22" i="28"/>
  <c r="F22" i="28"/>
  <c r="I16" i="28"/>
  <c r="F16" i="28"/>
  <c r="I19" i="28"/>
  <c r="F19" i="28"/>
  <c r="I27" i="28"/>
  <c r="F27" i="28"/>
  <c r="I18" i="28"/>
  <c r="F18" i="28"/>
  <c r="I31" i="28"/>
  <c r="F31" i="28"/>
  <c r="I21" i="28"/>
  <c r="F21" i="28"/>
  <c r="I20" i="28"/>
  <c r="F20" i="28"/>
  <c r="I17" i="28"/>
  <c r="F17" i="28"/>
  <c r="I15" i="28"/>
  <c r="F15" i="28"/>
  <c r="I14" i="28"/>
  <c r="I13" i="28"/>
  <c r="F13" i="28"/>
  <c r="I10" i="28"/>
  <c r="F10" i="28"/>
  <c r="I12" i="28"/>
  <c r="F12" i="28"/>
  <c r="I6" i="28"/>
  <c r="I5" i="28"/>
  <c r="F5" i="28"/>
  <c r="I8" i="28"/>
  <c r="F8" i="28"/>
  <c r="F4" i="28"/>
  <c r="F19" i="27"/>
  <c r="I19" i="27"/>
  <c r="F23" i="27" l="1"/>
  <c r="F15" i="27" l="1"/>
  <c r="I11" i="27"/>
  <c r="F8" i="27"/>
  <c r="I6" i="27"/>
  <c r="F25" i="27" l="1"/>
  <c r="F18" i="27"/>
  <c r="F3" i="27" l="1"/>
  <c r="F29" i="27" l="1"/>
  <c r="F28" i="27"/>
  <c r="I24" i="27"/>
  <c r="G33" i="27" l="1"/>
  <c r="D33" i="27"/>
  <c r="F33" i="27" s="1"/>
  <c r="I30" i="27"/>
  <c r="F30" i="27"/>
  <c r="F31" i="27"/>
  <c r="I29" i="27"/>
  <c r="I28" i="27"/>
  <c r="I21" i="27"/>
  <c r="F21" i="27"/>
  <c r="I22" i="27"/>
  <c r="F22" i="27"/>
  <c r="F26" i="27"/>
  <c r="I27" i="27"/>
  <c r="F27" i="27"/>
  <c r="I20" i="27"/>
  <c r="F20" i="27"/>
  <c r="I18" i="27"/>
  <c r="I25" i="27"/>
  <c r="I23" i="27"/>
  <c r="I13" i="27"/>
  <c r="F13" i="27"/>
  <c r="I17" i="27"/>
  <c r="F17" i="27"/>
  <c r="I16" i="27"/>
  <c r="F16" i="27"/>
  <c r="I15" i="27"/>
  <c r="I10" i="27"/>
  <c r="F10" i="27"/>
  <c r="I12" i="27"/>
  <c r="F12" i="27"/>
  <c r="I9" i="27"/>
  <c r="F9" i="27"/>
  <c r="I8" i="27"/>
  <c r="I5" i="27"/>
  <c r="F5" i="27"/>
  <c r="I4" i="27"/>
  <c r="F4" i="27"/>
  <c r="I16" i="26" l="1"/>
  <c r="F11" i="26" l="1"/>
  <c r="I25" i="26" l="1"/>
  <c r="I14" i="26"/>
  <c r="I30" i="26"/>
  <c r="F19" i="26"/>
  <c r="I6" i="26"/>
  <c r="F4" i="26" l="1"/>
  <c r="F5" i="26"/>
  <c r="F9" i="26"/>
  <c r="F27" i="26" l="1"/>
  <c r="I26" i="26"/>
  <c r="I3" i="26"/>
  <c r="I10" i="26"/>
  <c r="G31" i="26"/>
  <c r="D31" i="26"/>
  <c r="F31" i="26" s="1"/>
  <c r="I29" i="26"/>
  <c r="F29" i="26"/>
  <c r="I23" i="26"/>
  <c r="F23" i="26"/>
  <c r="I24" i="26"/>
  <c r="F24" i="26"/>
  <c r="I28" i="26"/>
  <c r="F28" i="26"/>
  <c r="I22" i="26"/>
  <c r="F22" i="26"/>
  <c r="I18" i="26"/>
  <c r="F18" i="26"/>
  <c r="I20" i="26"/>
  <c r="F20" i="26"/>
  <c r="I17" i="26"/>
  <c r="F17" i="26"/>
  <c r="I19" i="26"/>
  <c r="I13" i="26"/>
  <c r="F13" i="26"/>
  <c r="F21" i="26"/>
  <c r="I12" i="26"/>
  <c r="F12" i="26"/>
  <c r="I15" i="26"/>
  <c r="F15" i="26"/>
  <c r="I7" i="26"/>
  <c r="F7" i="26"/>
  <c r="I11" i="26"/>
  <c r="I9" i="26"/>
  <c r="I8" i="26"/>
  <c r="F8" i="26"/>
  <c r="I5" i="26"/>
  <c r="I4" i="26"/>
  <c r="G34" i="25"/>
  <c r="F24" i="25" l="1"/>
  <c r="I33" i="25" l="1"/>
  <c r="F14" i="25"/>
  <c r="F5" i="25"/>
  <c r="I4" i="25"/>
  <c r="I7" i="25" l="1"/>
  <c r="I27" i="25"/>
  <c r="I25" i="25"/>
  <c r="F10" i="25" l="1"/>
  <c r="I13" i="25"/>
  <c r="F23" i="25" l="1"/>
  <c r="F32" i="25" l="1"/>
  <c r="I6" i="25"/>
  <c r="I3" i="25"/>
  <c r="D34" i="25"/>
  <c r="I20" i="25"/>
  <c r="F20" i="25"/>
  <c r="I31" i="25"/>
  <c r="F31" i="25"/>
  <c r="I24" i="25"/>
  <c r="I21" i="25"/>
  <c r="F21" i="25"/>
  <c r="I28" i="25"/>
  <c r="F28" i="25"/>
  <c r="I30" i="25"/>
  <c r="F30" i="25"/>
  <c r="I22" i="25"/>
  <c r="F22" i="25"/>
  <c r="F26" i="25"/>
  <c r="I18" i="25"/>
  <c r="F18" i="25"/>
  <c r="I23" i="25"/>
  <c r="I17" i="25"/>
  <c r="F17" i="25"/>
  <c r="I12" i="25"/>
  <c r="F12" i="25"/>
  <c r="I15" i="25"/>
  <c r="F15" i="25"/>
  <c r="I14" i="25"/>
  <c r="F11" i="25"/>
  <c r="I16" i="25"/>
  <c r="F16" i="25"/>
  <c r="I9" i="25"/>
  <c r="F9" i="25"/>
  <c r="I10" i="25"/>
  <c r="I8" i="25"/>
  <c r="F8" i="25"/>
  <c r="I5" i="25"/>
  <c r="D31" i="24"/>
  <c r="F23" i="24"/>
  <c r="I9" i="24"/>
  <c r="I3" i="24"/>
  <c r="F34" i="25" l="1"/>
  <c r="I21" i="24"/>
  <c r="I28" i="24"/>
  <c r="F17" i="24"/>
  <c r="F30" i="24" l="1"/>
  <c r="F15" i="24" l="1"/>
  <c r="F6" i="24"/>
  <c r="F8" i="24"/>
  <c r="I13" i="24" l="1"/>
  <c r="I26" i="24"/>
  <c r="G31" i="24"/>
  <c r="I27" i="24"/>
  <c r="F27" i="24"/>
  <c r="I30" i="24"/>
  <c r="I25" i="24"/>
  <c r="F25" i="24"/>
  <c r="I20" i="24"/>
  <c r="F20" i="24"/>
  <c r="I22" i="24"/>
  <c r="F22" i="24"/>
  <c r="I24" i="24"/>
  <c r="F24" i="24"/>
  <c r="I23" i="24"/>
  <c r="I19" i="24"/>
  <c r="F19" i="24"/>
  <c r="I16" i="24"/>
  <c r="F16" i="24"/>
  <c r="I5" i="24"/>
  <c r="I12" i="24"/>
  <c r="F12" i="24"/>
  <c r="I14" i="24"/>
  <c r="F14" i="24"/>
  <c r="I17" i="24"/>
  <c r="I11" i="24"/>
  <c r="F11" i="24"/>
  <c r="I10" i="24"/>
  <c r="F10" i="24"/>
  <c r="I6" i="24"/>
  <c r="I4" i="24"/>
  <c r="F4" i="24"/>
  <c r="I7" i="24"/>
  <c r="F7" i="24"/>
  <c r="I28" i="23"/>
  <c r="F31" i="24" l="1"/>
  <c r="I5" i="23"/>
  <c r="I16" i="23"/>
  <c r="I18" i="23"/>
  <c r="F3" i="23" l="1"/>
  <c r="I9" i="23" l="1"/>
  <c r="I26" i="23"/>
  <c r="F17" i="23" l="1"/>
  <c r="F27" i="23" l="1"/>
  <c r="F25" i="23"/>
  <c r="G29" i="23" l="1"/>
  <c r="D29" i="23"/>
  <c r="F29" i="23" s="1"/>
  <c r="F24" i="23"/>
  <c r="I25" i="23"/>
  <c r="I27" i="23"/>
  <c r="I13" i="23"/>
  <c r="I22" i="23"/>
  <c r="F22" i="23"/>
  <c r="I20" i="23"/>
  <c r="F20" i="23"/>
  <c r="I21" i="23"/>
  <c r="F21" i="23"/>
  <c r="I15" i="23"/>
  <c r="F15" i="23"/>
  <c r="I17" i="23"/>
  <c r="I14" i="23"/>
  <c r="F14" i="23"/>
  <c r="I19" i="23"/>
  <c r="F19" i="23"/>
  <c r="I11" i="23"/>
  <c r="F11" i="23"/>
  <c r="I10" i="23"/>
  <c r="F10" i="23"/>
  <c r="I8" i="23"/>
  <c r="F8" i="23"/>
  <c r="I7" i="23"/>
  <c r="F7" i="23"/>
  <c r="I4" i="23"/>
  <c r="F4" i="23"/>
  <c r="I3" i="23"/>
  <c r="I24" i="22"/>
  <c r="F23" i="22"/>
  <c r="F4" i="22" l="1"/>
  <c r="I3" i="22"/>
  <c r="I19" i="22"/>
  <c r="F6" i="22"/>
  <c r="I11" i="22" l="1"/>
  <c r="I20" i="22" l="1"/>
  <c r="F17" i="22"/>
  <c r="G29" i="22" l="1"/>
  <c r="D29" i="22"/>
  <c r="F29" i="22" s="1"/>
  <c r="F28" i="22"/>
  <c r="I25" i="22"/>
  <c r="F25" i="22"/>
  <c r="I21" i="22"/>
  <c r="F21" i="22"/>
  <c r="I26" i="22"/>
  <c r="F26" i="22"/>
  <c r="I22" i="22"/>
  <c r="F22" i="22"/>
  <c r="I18" i="22"/>
  <c r="F18" i="22"/>
  <c r="I16" i="22"/>
  <c r="F16" i="22"/>
  <c r="I23" i="22"/>
  <c r="I15" i="22"/>
  <c r="F15" i="22"/>
  <c r="I14" i="22"/>
  <c r="F14" i="22"/>
  <c r="I12" i="22"/>
  <c r="F12" i="22"/>
  <c r="I9" i="22"/>
  <c r="F9" i="22"/>
  <c r="I10" i="22"/>
  <c r="F10" i="22"/>
  <c r="I8" i="22"/>
  <c r="F8" i="22"/>
  <c r="I7" i="22"/>
  <c r="F7" i="22"/>
  <c r="I6" i="22"/>
  <c r="I5" i="22"/>
  <c r="F5" i="22"/>
  <c r="I4" i="22"/>
  <c r="F3" i="21" l="1"/>
  <c r="G29" i="21" l="1"/>
  <c r="D29" i="21"/>
  <c r="F18" i="21"/>
  <c r="F10" i="21"/>
  <c r="I26" i="21" l="1"/>
  <c r="F12" i="21" l="1"/>
  <c r="I14" i="21"/>
  <c r="I5" i="21" l="1"/>
  <c r="I24" i="21"/>
  <c r="F29" i="21" l="1"/>
  <c r="F25" i="21"/>
  <c r="F28" i="21"/>
  <c r="I23" i="21"/>
  <c r="F23" i="21"/>
  <c r="I21" i="21"/>
  <c r="F21" i="21"/>
  <c r="I22" i="21"/>
  <c r="F22" i="21"/>
  <c r="I20" i="21"/>
  <c r="F20" i="21"/>
  <c r="F27" i="21"/>
  <c r="I19" i="21"/>
  <c r="F19" i="21"/>
  <c r="I18" i="21"/>
  <c r="I15" i="21"/>
  <c r="F15" i="21"/>
  <c r="I13" i="21"/>
  <c r="F13" i="21"/>
  <c r="I4" i="21"/>
  <c r="I17" i="21"/>
  <c r="F17" i="21"/>
  <c r="I12" i="21"/>
  <c r="I16" i="21"/>
  <c r="F16" i="21"/>
  <c r="I7" i="21"/>
  <c r="F7" i="21"/>
  <c r="I8" i="21"/>
  <c r="F8" i="21"/>
  <c r="I9" i="21"/>
  <c r="F9" i="21"/>
  <c r="I10" i="21"/>
  <c r="I6" i="21"/>
  <c r="F6" i="21"/>
  <c r="I3" i="21"/>
  <c r="G35" i="19"/>
  <c r="D35" i="19"/>
  <c r="I16" i="19" l="1"/>
  <c r="I27" i="19"/>
  <c r="I10" i="19" l="1"/>
  <c r="F7" i="19" l="1"/>
  <c r="F9" i="19"/>
  <c r="F8" i="19"/>
  <c r="F11" i="19"/>
  <c r="F14" i="19"/>
  <c r="F13" i="19"/>
  <c r="F17" i="19"/>
  <c r="F25" i="19"/>
  <c r="F18" i="19"/>
  <c r="F19" i="19"/>
  <c r="F21" i="19"/>
  <c r="F20" i="19"/>
  <c r="F22" i="19"/>
  <c r="F23" i="19"/>
  <c r="F24" i="19"/>
  <c r="F30" i="19"/>
  <c r="I12" i="19" l="1"/>
  <c r="I15" i="19"/>
  <c r="I3" i="19"/>
  <c r="F35" i="19"/>
  <c r="I34" i="19"/>
  <c r="F34" i="19"/>
  <c r="F29" i="19"/>
  <c r="F31" i="19"/>
  <c r="I33" i="19"/>
  <c r="F33" i="19"/>
  <c r="F28" i="19"/>
  <c r="I32" i="19"/>
  <c r="F32" i="19"/>
  <c r="I26" i="19"/>
  <c r="F26" i="19"/>
  <c r="I30" i="19"/>
  <c r="I24" i="19"/>
  <c r="I22" i="19"/>
  <c r="I20" i="19"/>
  <c r="I21" i="19"/>
  <c r="I5" i="19"/>
  <c r="I18" i="19"/>
  <c r="I17" i="19"/>
  <c r="I13" i="19"/>
  <c r="I14" i="19"/>
  <c r="I11" i="19"/>
  <c r="I8" i="19"/>
  <c r="I9" i="19"/>
  <c r="I7" i="19"/>
  <c r="I6" i="19"/>
  <c r="F6" i="19"/>
  <c r="I4" i="19"/>
  <c r="F4" i="19"/>
  <c r="G36" i="18"/>
  <c r="D36" i="18"/>
  <c r="I5" i="18"/>
  <c r="F3" i="18"/>
  <c r="F34" i="18"/>
  <c r="I6" i="18"/>
  <c r="I15" i="18"/>
  <c r="I18" i="18" l="1"/>
  <c r="F11" i="18" l="1"/>
  <c r="I32" i="18"/>
  <c r="F8" i="18" l="1"/>
  <c r="F31" i="18" l="1"/>
  <c r="I33" i="18"/>
  <c r="I3" i="17"/>
  <c r="I4" i="17"/>
  <c r="I3" i="18"/>
  <c r="I4" i="18"/>
  <c r="F36" i="18"/>
  <c r="I26" i="18"/>
  <c r="F26" i="18"/>
  <c r="F29" i="18"/>
  <c r="F24" i="18"/>
  <c r="I25" i="18"/>
  <c r="F25" i="18"/>
  <c r="I27" i="18"/>
  <c r="F27" i="18"/>
  <c r="F19" i="18"/>
  <c r="I28" i="18"/>
  <c r="F28" i="18"/>
  <c r="I34" i="18"/>
  <c r="F30" i="18"/>
  <c r="I21" i="18"/>
  <c r="F21" i="18"/>
  <c r="I22" i="18"/>
  <c r="F22" i="18"/>
  <c r="I17" i="18"/>
  <c r="F17" i="18"/>
  <c r="I23" i="18"/>
  <c r="F23" i="18"/>
  <c r="I20" i="18"/>
  <c r="F20" i="18"/>
  <c r="I16" i="18"/>
  <c r="F16" i="18"/>
  <c r="I10" i="18"/>
  <c r="F10" i="18"/>
  <c r="I13" i="18"/>
  <c r="F13" i="18"/>
  <c r="I11" i="18"/>
  <c r="I7" i="18"/>
  <c r="F7" i="18"/>
  <c r="I9" i="18"/>
  <c r="F9" i="18"/>
  <c r="I8" i="18"/>
  <c r="F4" i="18"/>
  <c r="I33" i="17"/>
  <c r="F33" i="17"/>
  <c r="I8" i="17"/>
  <c r="E35" i="17" l="1"/>
  <c r="I24" i="17"/>
  <c r="I29" i="17"/>
  <c r="I9" i="17"/>
  <c r="F12" i="17" l="1"/>
  <c r="F13" i="17"/>
  <c r="I19" i="17"/>
  <c r="F31" i="17"/>
  <c r="I32" i="17"/>
  <c r="F27" i="17" l="1"/>
  <c r="I28" i="17" l="1"/>
  <c r="F18" i="17"/>
  <c r="I5" i="17"/>
  <c r="G35" i="17"/>
  <c r="D35" i="17"/>
  <c r="F35" i="17" s="1"/>
  <c r="I22" i="17"/>
  <c r="F22" i="17"/>
  <c r="I23" i="17"/>
  <c r="F23" i="17"/>
  <c r="I27" i="17"/>
  <c r="I31" i="17"/>
  <c r="F26" i="17"/>
  <c r="I20" i="17"/>
  <c r="F20" i="17"/>
  <c r="I17" i="17"/>
  <c r="F17" i="17"/>
  <c r="I16" i="17"/>
  <c r="F16" i="17"/>
  <c r="F21" i="17"/>
  <c r="I14" i="17"/>
  <c r="F14" i="17"/>
  <c r="I15" i="17"/>
  <c r="F15" i="17"/>
  <c r="F25" i="17"/>
  <c r="I13" i="17"/>
  <c r="I12" i="17"/>
  <c r="I11" i="17"/>
  <c r="F11" i="17"/>
  <c r="I10" i="17"/>
  <c r="F10" i="17"/>
  <c r="F9" i="17"/>
  <c r="I6" i="17"/>
  <c r="F6" i="17"/>
  <c r="I7" i="17"/>
  <c r="F7" i="17"/>
  <c r="F4" i="17"/>
  <c r="I24" i="16"/>
  <c r="I29" i="16" l="1"/>
  <c r="I21" i="16" l="1"/>
  <c r="I32" i="16"/>
  <c r="F26" i="16" l="1"/>
  <c r="F12" i="16" l="1"/>
  <c r="I10" i="16"/>
  <c r="I9" i="16"/>
  <c r="F8" i="16" l="1"/>
  <c r="I22" i="16" l="1"/>
  <c r="F22" i="16"/>
  <c r="I13" i="16" l="1"/>
  <c r="F11" i="16"/>
  <c r="I25" i="16" l="1"/>
  <c r="I18" i="16"/>
  <c r="G34" i="16"/>
  <c r="D34" i="16"/>
  <c r="F34" i="16" s="1"/>
  <c r="F30" i="16"/>
  <c r="I31" i="16"/>
  <c r="F31" i="16"/>
  <c r="I27" i="16"/>
  <c r="F27" i="16"/>
  <c r="I28" i="16"/>
  <c r="F28" i="16"/>
  <c r="F23" i="16"/>
  <c r="I16" i="16"/>
  <c r="F16" i="16"/>
  <c r="I20" i="16"/>
  <c r="F20" i="16"/>
  <c r="I17" i="16"/>
  <c r="F17" i="16"/>
  <c r="F15" i="16"/>
  <c r="F19" i="16"/>
  <c r="F13" i="16"/>
  <c r="I12" i="16"/>
  <c r="I7" i="16"/>
  <c r="F7" i="16"/>
  <c r="I8" i="16"/>
  <c r="I4" i="16"/>
  <c r="F4" i="16"/>
  <c r="F6" i="16"/>
  <c r="I5" i="16"/>
  <c r="F5" i="16"/>
  <c r="F3" i="16"/>
  <c r="G34" i="15"/>
  <c r="D34" i="15"/>
  <c r="F27" i="15" l="1"/>
  <c r="I21" i="15"/>
  <c r="F5" i="15" l="1"/>
  <c r="F13" i="15" l="1"/>
  <c r="F29" i="15"/>
  <c r="F32" i="15"/>
  <c r="I26" i="15"/>
  <c r="I9" i="15"/>
  <c r="I7" i="15"/>
  <c r="F31" i="15" l="1"/>
  <c r="I28" i="15"/>
  <c r="F28" i="15"/>
  <c r="I32" i="15"/>
  <c r="I29" i="15"/>
  <c r="F18" i="15"/>
  <c r="I30" i="15"/>
  <c r="F30" i="15"/>
  <c r="I19" i="15"/>
  <c r="F19" i="15"/>
  <c r="I24" i="15"/>
  <c r="F24" i="15"/>
  <c r="I17" i="15"/>
  <c r="F17" i="15"/>
  <c r="I16" i="15"/>
  <c r="F16" i="15"/>
  <c r="F22" i="15"/>
  <c r="I14" i="15"/>
  <c r="F14" i="15"/>
  <c r="F12" i="15"/>
  <c r="F10" i="15"/>
  <c r="I8" i="15"/>
  <c r="F8" i="15"/>
  <c r="I6" i="15"/>
  <c r="F6" i="15"/>
  <c r="I4" i="15"/>
  <c r="F4" i="15"/>
  <c r="F3" i="15"/>
  <c r="F32" i="14"/>
  <c r="F34" i="15" l="1"/>
  <c r="D35" i="14"/>
  <c r="I19" i="14" l="1"/>
  <c r="I25" i="14"/>
  <c r="F3" i="14"/>
  <c r="F12" i="14"/>
  <c r="F8" i="14"/>
  <c r="I34" i="14"/>
  <c r="F22" i="14"/>
  <c r="G35" i="14" l="1"/>
  <c r="I29" i="14"/>
  <c r="F29" i="14"/>
  <c r="I22" i="14"/>
  <c r="I33" i="14"/>
  <c r="F33" i="14"/>
  <c r="I27" i="14"/>
  <c r="F27" i="14"/>
  <c r="F31" i="14"/>
  <c r="F24" i="14"/>
  <c r="I17" i="14"/>
  <c r="F17" i="14"/>
  <c r="I28" i="14"/>
  <c r="F28" i="14"/>
  <c r="I23" i="14"/>
  <c r="F23" i="14"/>
  <c r="I20" i="14"/>
  <c r="F20" i="14"/>
  <c r="I15" i="14"/>
  <c r="F15" i="14"/>
  <c r="I13" i="14"/>
  <c r="F13" i="14"/>
  <c r="I11" i="14"/>
  <c r="F11" i="14"/>
  <c r="F9" i="14"/>
  <c r="I7" i="14"/>
  <c r="F7" i="14"/>
  <c r="I6" i="14"/>
  <c r="F6" i="14"/>
  <c r="I4" i="14"/>
  <c r="F4" i="14"/>
  <c r="G30" i="13"/>
  <c r="D30" i="13"/>
  <c r="F15" i="13"/>
  <c r="F35" i="14" l="1"/>
  <c r="I24" i="13"/>
  <c r="I19" i="13"/>
  <c r="F11" i="13"/>
  <c r="I26" i="13" l="1"/>
  <c r="I13" i="13" l="1"/>
  <c r="I25" i="13"/>
  <c r="F8" i="13" l="1"/>
  <c r="F30" i="13" l="1"/>
  <c r="F29" i="13"/>
  <c r="I27" i="13"/>
  <c r="F27" i="13"/>
  <c r="I23" i="13"/>
  <c r="F23" i="13"/>
  <c r="I22" i="13"/>
  <c r="F22" i="13"/>
  <c r="I17" i="13"/>
  <c r="F17" i="13"/>
  <c r="F21" i="13"/>
  <c r="F20" i="13"/>
  <c r="I18" i="13"/>
  <c r="F18" i="13"/>
  <c r="I16" i="13"/>
  <c r="F16" i="13"/>
  <c r="I15" i="13"/>
  <c r="I14" i="13"/>
  <c r="F14" i="13"/>
  <c r="I12" i="13"/>
  <c r="F12" i="13"/>
  <c r="I11" i="13"/>
  <c r="I10" i="13"/>
  <c r="F10" i="13"/>
  <c r="I6" i="13"/>
  <c r="F6" i="13"/>
  <c r="I5" i="13"/>
  <c r="F5" i="13"/>
  <c r="I4" i="13"/>
  <c r="F4" i="13"/>
  <c r="I30" i="12"/>
  <c r="F31" i="12"/>
  <c r="I29" i="12"/>
  <c r="I31" i="12"/>
  <c r="I32" i="12"/>
  <c r="I33" i="12"/>
  <c r="I19" i="12"/>
  <c r="I20" i="12"/>
  <c r="I21" i="12"/>
  <c r="I22" i="12"/>
  <c r="I23" i="12"/>
  <c r="I24" i="12"/>
  <c r="I8" i="12"/>
  <c r="I9" i="12"/>
  <c r="I10" i="12"/>
  <c r="I11" i="12"/>
  <c r="I12" i="12"/>
  <c r="I13" i="12"/>
  <c r="I4" i="12"/>
  <c r="I5" i="12"/>
  <c r="I15" i="12"/>
  <c r="F10" i="12" l="1"/>
  <c r="I16" i="12" l="1"/>
  <c r="F3" i="12"/>
  <c r="F14" i="12" l="1"/>
  <c r="G34" i="12" l="1"/>
  <c r="D34" i="12"/>
  <c r="F34" i="12" s="1"/>
  <c r="F32" i="12"/>
  <c r="I26" i="12"/>
  <c r="F26" i="12"/>
  <c r="F25" i="12"/>
  <c r="F33" i="12"/>
  <c r="F19" i="12"/>
  <c r="I28" i="12"/>
  <c r="F28" i="12"/>
  <c r="F22" i="12"/>
  <c r="F17" i="12"/>
  <c r="F23" i="12"/>
  <c r="F20" i="12"/>
  <c r="F27" i="12"/>
  <c r="I18" i="12"/>
  <c r="F18" i="12"/>
  <c r="F24" i="12"/>
  <c r="F13" i="12"/>
  <c r="F12" i="12"/>
  <c r="F9" i="12"/>
  <c r="I7" i="12"/>
  <c r="F7" i="12"/>
  <c r="F5" i="12"/>
  <c r="F4" i="12"/>
  <c r="I3" i="12"/>
  <c r="I30" i="11"/>
  <c r="F30" i="11"/>
  <c r="D35" i="11"/>
  <c r="F35" i="11" s="1"/>
  <c r="G35" i="11"/>
  <c r="I3" i="11"/>
  <c r="I25" i="11"/>
  <c r="F23" i="11" l="1"/>
  <c r="I27" i="11"/>
  <c r="I21" i="11"/>
  <c r="F24" i="11"/>
  <c r="F7" i="11"/>
  <c r="F6" i="11"/>
  <c r="I22" i="11"/>
  <c r="F15" i="11" l="1"/>
  <c r="F14" i="11"/>
  <c r="I33" i="11"/>
  <c r="I8" i="11"/>
  <c r="I24" i="11"/>
  <c r="I34" i="11"/>
  <c r="F34" i="11"/>
  <c r="I31" i="11"/>
  <c r="F31" i="11"/>
  <c r="F28" i="11"/>
  <c r="I23" i="11"/>
  <c r="F27" i="11"/>
  <c r="F29" i="11"/>
  <c r="I19" i="11"/>
  <c r="F19" i="11"/>
  <c r="I20" i="11"/>
  <c r="F20" i="11"/>
  <c r="I14" i="11"/>
  <c r="I26" i="11"/>
  <c r="F26" i="11"/>
  <c r="I32" i="11"/>
  <c r="F32" i="11"/>
  <c r="F18" i="11"/>
  <c r="I13" i="11"/>
  <c r="F13" i="11"/>
  <c r="I16" i="11"/>
  <c r="F16" i="11"/>
  <c r="I17" i="11"/>
  <c r="F17" i="11"/>
  <c r="I11" i="11"/>
  <c r="F11" i="11"/>
  <c r="I12" i="11"/>
  <c r="F12" i="11"/>
  <c r="I9" i="11"/>
  <c r="F9" i="11"/>
  <c r="I7" i="11"/>
  <c r="I5" i="11"/>
  <c r="F5" i="11"/>
  <c r="I6" i="11"/>
  <c r="I4" i="11"/>
  <c r="F4" i="11"/>
  <c r="F18" i="10" l="1"/>
  <c r="I18" i="10"/>
  <c r="I32" i="10"/>
  <c r="I23" i="10"/>
  <c r="I30" i="10"/>
  <c r="I21" i="10"/>
  <c r="F15" i="10"/>
  <c r="F31" i="10" l="1"/>
  <c r="I19" i="10" l="1"/>
  <c r="I28" i="10"/>
  <c r="I24" i="10"/>
  <c r="I29" i="10"/>
  <c r="I35" i="10"/>
  <c r="F8" i="10"/>
  <c r="F12" i="10"/>
  <c r="I6" i="10" l="1"/>
  <c r="I26" i="10"/>
  <c r="F25" i="10" l="1"/>
  <c r="F16" i="10"/>
  <c r="F19" i="10"/>
  <c r="I17" i="10"/>
  <c r="I4" i="10"/>
  <c r="G36" i="10"/>
  <c r="D36" i="10"/>
  <c r="F36" i="10" s="1"/>
  <c r="I33" i="10"/>
  <c r="F33" i="10"/>
  <c r="I27" i="10"/>
  <c r="F27" i="10"/>
  <c r="F22" i="10"/>
  <c r="I34" i="10"/>
  <c r="F34" i="10"/>
  <c r="F20" i="10"/>
  <c r="I16" i="10"/>
  <c r="I31" i="10"/>
  <c r="I13" i="10"/>
  <c r="F13" i="10"/>
  <c r="I15" i="10"/>
  <c r="I10" i="10"/>
  <c r="F10" i="10"/>
  <c r="F14" i="10"/>
  <c r="I11" i="10"/>
  <c r="F11" i="10"/>
  <c r="I12" i="10"/>
  <c r="I8" i="10"/>
  <c r="I7" i="10"/>
  <c r="F7" i="10"/>
  <c r="I5" i="10"/>
  <c r="F5" i="10"/>
  <c r="I3" i="10"/>
  <c r="F3" i="10"/>
  <c r="I17" i="9"/>
  <c r="F3" i="9" l="1"/>
  <c r="I18" i="9"/>
  <c r="I7" i="9"/>
  <c r="I13" i="9" l="1"/>
  <c r="F9" i="9" l="1"/>
  <c r="F10" i="9"/>
  <c r="I6" i="9"/>
  <c r="I11" i="9"/>
  <c r="G28" i="9"/>
  <c r="D28" i="9"/>
  <c r="F28" i="9" s="1"/>
  <c r="I27" i="9"/>
  <c r="F27" i="9"/>
  <c r="I26" i="9"/>
  <c r="F26" i="9"/>
  <c r="I25" i="9"/>
  <c r="F25" i="9"/>
  <c r="I24" i="9"/>
  <c r="F24" i="9"/>
  <c r="F23" i="9"/>
  <c r="I22" i="9"/>
  <c r="F22" i="9"/>
  <c r="I20" i="9"/>
  <c r="F20" i="9"/>
  <c r="I16" i="9"/>
  <c r="F16" i="9"/>
  <c r="I19" i="9"/>
  <c r="F19" i="9"/>
  <c r="I14" i="9"/>
  <c r="F14" i="9"/>
  <c r="F21" i="9"/>
  <c r="I8" i="9"/>
  <c r="F8" i="9"/>
  <c r="I12" i="9"/>
  <c r="F12" i="9"/>
  <c r="I10" i="9"/>
  <c r="I5" i="9"/>
  <c r="F5" i="9"/>
  <c r="I4" i="9"/>
  <c r="F4" i="9"/>
  <c r="I3" i="9"/>
  <c r="F10" i="8"/>
  <c r="G28" i="8"/>
  <c r="D28" i="8"/>
  <c r="F12" i="8"/>
  <c r="I25" i="8"/>
  <c r="I24" i="8"/>
  <c r="F18" i="8"/>
  <c r="I15" i="8"/>
  <c r="I17" i="8"/>
  <c r="F21" i="8"/>
  <c r="F5" i="8"/>
  <c r="I7" i="8"/>
  <c r="I3" i="8"/>
  <c r="I22" i="8" l="1"/>
  <c r="F11" i="8"/>
  <c r="F28" i="8"/>
  <c r="I27" i="8"/>
  <c r="F27" i="8"/>
  <c r="I26" i="8"/>
  <c r="F26" i="8"/>
  <c r="I20" i="8"/>
  <c r="F20" i="8"/>
  <c r="I21" i="8"/>
  <c r="I23" i="8"/>
  <c r="F23" i="8"/>
  <c r="I16" i="8"/>
  <c r="F16" i="8"/>
  <c r="F19" i="8"/>
  <c r="I12" i="8"/>
  <c r="I14" i="8"/>
  <c r="F14" i="8"/>
  <c r="I13" i="8"/>
  <c r="F13" i="8"/>
  <c r="I18" i="8"/>
  <c r="I11" i="8"/>
  <c r="I9" i="8"/>
  <c r="F9" i="8"/>
  <c r="I8" i="8"/>
  <c r="F8" i="8"/>
  <c r="I5" i="8"/>
  <c r="I4" i="8"/>
  <c r="F4" i="8"/>
  <c r="G28" i="7"/>
  <c r="D28" i="7"/>
  <c r="I8" i="7"/>
  <c r="I13" i="7"/>
  <c r="I23" i="7"/>
  <c r="I4" i="7"/>
  <c r="F18" i="7" l="1"/>
  <c r="I16" i="7"/>
  <c r="I9" i="7"/>
  <c r="I17" i="7"/>
  <c r="F10" i="7"/>
  <c r="F28" i="7" l="1"/>
  <c r="I27" i="7"/>
  <c r="F27" i="7"/>
  <c r="I18" i="7"/>
  <c r="I21" i="7"/>
  <c r="F21" i="7"/>
  <c r="I24" i="7"/>
  <c r="F24" i="7"/>
  <c r="F19" i="7"/>
  <c r="I25" i="7"/>
  <c r="F25" i="7"/>
  <c r="I20" i="7"/>
  <c r="F20" i="7"/>
  <c r="I26" i="7"/>
  <c r="F26" i="7"/>
  <c r="I22" i="7"/>
  <c r="F22" i="7"/>
  <c r="I14" i="7"/>
  <c r="F14" i="7"/>
  <c r="I15" i="7"/>
  <c r="F15" i="7"/>
  <c r="I12" i="7"/>
  <c r="F12" i="7"/>
  <c r="I11" i="7"/>
  <c r="F11" i="7"/>
  <c r="I10" i="7"/>
  <c r="I7" i="7"/>
  <c r="F7" i="7"/>
  <c r="I6" i="7"/>
  <c r="F6" i="7"/>
  <c r="I3" i="7"/>
  <c r="F3" i="7"/>
  <c r="G33" i="6"/>
  <c r="D33" i="6"/>
  <c r="I25" i="6"/>
  <c r="I17" i="6"/>
  <c r="I28" i="6" l="1"/>
  <c r="I19" i="6"/>
  <c r="I21" i="6"/>
  <c r="I22" i="6"/>
  <c r="I26" i="6"/>
  <c r="I6" i="6" l="1"/>
  <c r="F5" i="6" l="1"/>
  <c r="F7" i="6"/>
  <c r="F8" i="6"/>
  <c r="F9" i="6"/>
  <c r="F11" i="6"/>
  <c r="F10" i="6"/>
  <c r="F12" i="6"/>
  <c r="F15" i="6"/>
  <c r="F13" i="6"/>
  <c r="F18" i="6"/>
  <c r="F14" i="6"/>
  <c r="F16" i="6"/>
  <c r="F29" i="6"/>
  <c r="F27" i="6"/>
  <c r="F23" i="6"/>
  <c r="F20" i="6"/>
  <c r="F24" i="6"/>
  <c r="F30" i="6"/>
  <c r="F31" i="6"/>
  <c r="F32" i="6"/>
  <c r="F3" i="6"/>
  <c r="F33" i="6"/>
  <c r="I32" i="6"/>
  <c r="I31" i="6"/>
  <c r="I30" i="6"/>
  <c r="I24" i="6"/>
  <c r="I23" i="6"/>
  <c r="I27" i="6"/>
  <c r="I29" i="6"/>
  <c r="I16" i="6"/>
  <c r="I14" i="6"/>
  <c r="I18" i="6"/>
  <c r="I13" i="6"/>
  <c r="I15" i="6"/>
  <c r="I12" i="6"/>
  <c r="I10" i="6"/>
  <c r="I11" i="6"/>
  <c r="I9" i="6"/>
  <c r="I8" i="6"/>
  <c r="I7" i="6"/>
  <c r="I5" i="6"/>
  <c r="I4" i="6"/>
  <c r="F4" i="6"/>
  <c r="I3" i="6"/>
  <c r="G34" i="5"/>
  <c r="D34" i="5"/>
  <c r="I18" i="5" l="1"/>
  <c r="I3" i="5" l="1"/>
  <c r="I33" i="5" l="1"/>
  <c r="F31" i="5"/>
  <c r="F27" i="5"/>
  <c r="F4" i="5"/>
  <c r="F6" i="5"/>
  <c r="I17" i="5"/>
  <c r="I32" i="5" l="1"/>
  <c r="I14" i="5" l="1"/>
  <c r="I30" i="5"/>
  <c r="F30" i="5"/>
  <c r="I22" i="5"/>
  <c r="F22" i="5"/>
  <c r="I24" i="5"/>
  <c r="F24" i="5"/>
  <c r="I28" i="5"/>
  <c r="F28" i="5"/>
  <c r="I29" i="5"/>
  <c r="F29" i="5"/>
  <c r="I27" i="5"/>
  <c r="I31" i="5"/>
  <c r="I26" i="5"/>
  <c r="F26" i="5"/>
  <c r="I20" i="5"/>
  <c r="F20" i="5"/>
  <c r="I19" i="5"/>
  <c r="F19" i="5"/>
  <c r="I15" i="5"/>
  <c r="F15" i="5"/>
  <c r="I11" i="5"/>
  <c r="F11" i="5"/>
  <c r="I12" i="5"/>
  <c r="F12" i="5"/>
  <c r="I13" i="5"/>
  <c r="F13" i="5"/>
  <c r="I9" i="5"/>
  <c r="F9" i="5"/>
  <c r="I8" i="5"/>
  <c r="F8" i="5"/>
  <c r="I7" i="5"/>
  <c r="F7" i="5"/>
  <c r="I10" i="5"/>
  <c r="F10" i="5"/>
  <c r="I6" i="5"/>
  <c r="I4" i="5"/>
  <c r="I5" i="5"/>
  <c r="F5" i="5"/>
  <c r="I22" i="4"/>
  <c r="F34" i="5" l="1"/>
  <c r="I14" i="4"/>
  <c r="I33" i="4"/>
  <c r="D40" i="4"/>
  <c r="F10" i="4" l="1"/>
  <c r="F27" i="4" l="1"/>
  <c r="I23" i="4"/>
  <c r="I21" i="4"/>
  <c r="I35" i="4" l="1"/>
  <c r="I26" i="4"/>
  <c r="I24" i="4" l="1"/>
  <c r="I5" i="4"/>
  <c r="I4" i="4"/>
  <c r="F18" i="4" l="1"/>
  <c r="F30" i="4"/>
  <c r="I36" i="4"/>
  <c r="I38" i="4"/>
  <c r="I12" i="4" l="1"/>
  <c r="F16" i="4" l="1"/>
  <c r="F34" i="4" l="1"/>
  <c r="F29" i="4"/>
  <c r="I19" i="4"/>
  <c r="I25" i="4"/>
  <c r="I20" i="4"/>
  <c r="G40" i="4"/>
  <c r="F40" i="4"/>
  <c r="F39" i="4"/>
  <c r="I37" i="4"/>
  <c r="F37" i="4"/>
  <c r="I27" i="4"/>
  <c r="I29" i="4"/>
  <c r="I31" i="4"/>
  <c r="F31" i="4"/>
  <c r="I32" i="4"/>
  <c r="F32" i="4"/>
  <c r="I16" i="4"/>
  <c r="I30" i="4"/>
  <c r="I18" i="4"/>
  <c r="I17" i="4"/>
  <c r="F17" i="4"/>
  <c r="I15" i="4"/>
  <c r="F15" i="4"/>
  <c r="I11" i="4"/>
  <c r="F11" i="4"/>
  <c r="I13" i="4"/>
  <c r="F13" i="4"/>
  <c r="I10" i="4"/>
  <c r="I9" i="4"/>
  <c r="F9" i="4"/>
  <c r="I6" i="4"/>
  <c r="F6" i="4"/>
  <c r="I8" i="4"/>
  <c r="F8" i="4"/>
  <c r="I7" i="4"/>
  <c r="F7" i="4"/>
  <c r="I3" i="4"/>
  <c r="F3" i="4"/>
  <c r="G29" i="3"/>
  <c r="D29" i="3"/>
  <c r="F26" i="3"/>
  <c r="F27" i="3"/>
  <c r="F28" i="3"/>
  <c r="F23" i="3"/>
  <c r="F24" i="3"/>
  <c r="F18" i="3"/>
  <c r="F10" i="3"/>
  <c r="I19" i="3"/>
  <c r="I20" i="3"/>
  <c r="I21" i="3"/>
  <c r="I22" i="3"/>
  <c r="I23" i="3"/>
  <c r="I24" i="3"/>
  <c r="I25" i="3"/>
  <c r="I26" i="3"/>
  <c r="F3" i="3" l="1"/>
  <c r="I16" i="3" l="1"/>
  <c r="F9" i="3"/>
  <c r="F4" i="3"/>
  <c r="I10" i="3"/>
  <c r="I18" i="3"/>
  <c r="F29" i="3" l="1"/>
  <c r="F25" i="3"/>
  <c r="I8" i="3"/>
  <c r="I15" i="3"/>
  <c r="I17" i="3"/>
  <c r="F17" i="3"/>
  <c r="I13" i="3"/>
  <c r="F13" i="3"/>
  <c r="I12" i="3"/>
  <c r="F12" i="3"/>
  <c r="I14" i="3"/>
  <c r="I6" i="3"/>
  <c r="F6" i="3"/>
  <c r="I7" i="3"/>
  <c r="F7" i="3"/>
  <c r="I9" i="3"/>
  <c r="I5" i="3"/>
  <c r="F5" i="3"/>
  <c r="I4" i="3"/>
  <c r="I3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tc={7309FA19-ADBF-4325-9CD8-DF96AE0D06C4}</author>
  </authors>
  <commentList>
    <comment ref="C13" authorId="0" shapeId="0" xr:uid="{7309FA19-ADBF-4325-9CD8-DF96AE0D06C4}">
      <text>
        <t>[Threaded comment]
Your version of Excel allows you to read this threaded comment; however, any edits to it will get removed if the file is opened in a newer version of Excel. Learn more: https://go.microsoft.com/fwlink/?linkid=870924
Comment:
    Specialus seansas</t>
      </text>
    </comment>
  </commentList>
</comments>
</file>

<file path=xl/sharedStrings.xml><?xml version="1.0" encoding="utf-8"?>
<sst xmlns="http://schemas.openxmlformats.org/spreadsheetml/2006/main" count="3220" uniqueCount="317">
  <si>
    <t>Filmas 
(Movie)</t>
  </si>
  <si>
    <t>Pajamos 
(GBO)</t>
  </si>
  <si>
    <t>Pakitimas
(Change)</t>
  </si>
  <si>
    <t>Žiūrovų sk. 
(ADM)</t>
  </si>
  <si>
    <t>Seansų sk. 
(Show count)</t>
  </si>
  <si>
    <t>Rodymo savaitė
(Week on screen)</t>
  </si>
  <si>
    <t>Bendros pajamos 
(Total GBO)</t>
  </si>
  <si>
    <t>Platintojas 
(Distributor)</t>
  </si>
  <si>
    <t>Premjeros data 
(Release date)</t>
  </si>
  <si>
    <t>Bendras žiūrovų sk.
(Total ADM)</t>
  </si>
  <si>
    <t>Kopijų sk. 
(DCO count)</t>
  </si>
  <si>
    <t>ACME Film</t>
  </si>
  <si>
    <t>ACME Film / WB</t>
  </si>
  <si>
    <t>Garsų pasaulio įrašai</t>
  </si>
  <si>
    <t>Adastra Cinema</t>
  </si>
  <si>
    <t>-</t>
  </si>
  <si>
    <t>Lankomumo vid.
(Average ADM)</t>
  </si>
  <si>
    <t>N</t>
  </si>
  <si>
    <t>Theatrical Film Distribution / WDSMPI</t>
  </si>
  <si>
    <t>Travolta</t>
  </si>
  <si>
    <t>Pajamos 
praeita sav.
(GBO LW)</t>
  </si>
  <si>
    <t>#</t>
  </si>
  <si>
    <t>#
LW</t>
  </si>
  <si>
    <t>Europos kinas</t>
  </si>
  <si>
    <t xml:space="preserve"> </t>
  </si>
  <si>
    <t>Garfildas (Garfield)</t>
  </si>
  <si>
    <t>Furioza: Pašėlusio Makso saga (Furiosa: A Mad Max Saga)</t>
  </si>
  <si>
    <t>Nepažįstamieji: Pirma dalis (The Strangers: Chapter 1)</t>
  </si>
  <si>
    <t xml:space="preserve">Beždžionių planetos karalystė (Kingdom of the Planet of the Apes) </t>
  </si>
  <si>
    <t>Mirties korta (Tarot)</t>
  </si>
  <si>
    <t>Kaskadininkas (The Fall Guy)</t>
  </si>
  <si>
    <t>Varžovai (Challengers)</t>
  </si>
  <si>
    <t>Kung Fu Panda 4</t>
  </si>
  <si>
    <t>Kažkas ten yra (Something in the Water)</t>
  </si>
  <si>
    <t>Drakonų sergėtoja (Dragonkeeper)</t>
  </si>
  <si>
    <t>Rašytojas (The Writer)</t>
  </si>
  <si>
    <t>Mėnesinės (Periodical)</t>
  </si>
  <si>
    <t>Nedžentelmeniško karo ministerija (The Ministry of Ungentlemanly Warfare)</t>
  </si>
  <si>
    <t>Kaimiečiai (Chlopi)</t>
  </si>
  <si>
    <t>Interesų zona (The Zone of Interest)</t>
  </si>
  <si>
    <t>Keistuolė Betė (My Freaky Family)</t>
  </si>
  <si>
    <t>Back To Black</t>
  </si>
  <si>
    <t>Monstras (Monster)</t>
  </si>
  <si>
    <t xml:space="preserve">ACME Film / SONY </t>
  </si>
  <si>
    <t>Dukine Film Distribution / Paramount Pictures</t>
  </si>
  <si>
    <t>Dukine Film Distribution / Universal Pictures</t>
  </si>
  <si>
    <t>Naratyvas</t>
  </si>
  <si>
    <t>Greta Garbo Films</t>
  </si>
  <si>
    <t>Žiogas ir Antuanetė (Cricket &amp; Antoinette)</t>
  </si>
  <si>
    <t>Nakties skerdikas (Wake Up)</t>
  </si>
  <si>
    <t>Gegužės 31– birželio 2 d. Lietuvos kino teatruose rodytų filmų topas
May 31–June 2 Lithuanian top</t>
  </si>
  <si>
    <t>Nematomi draugai (IF: Imaginary Friends)</t>
  </si>
  <si>
    <t>Hit Man</t>
  </si>
  <si>
    <t>Detektyvas Sanis</t>
  </si>
  <si>
    <t>Mauricijus puikusis (Amazing Maurice)</t>
  </si>
  <si>
    <t xml:space="preserve">Prasti reikalai </t>
  </si>
  <si>
    <t>Raganosis Rino (Thabo And The Rhino Case)</t>
  </si>
  <si>
    <t>Theatrical Film Distribution  / Disney</t>
  </si>
  <si>
    <t>146 231 €</t>
  </si>
  <si>
    <t>Total (26)</t>
  </si>
  <si>
    <t>Birželio 7–9 d. Lietuvos kino teatruose rodytų filmų topas
June 7–9 Lithuanian top</t>
  </si>
  <si>
    <t>145 669 €</t>
  </si>
  <si>
    <t>Petsi Iš Argo (Argonuts)</t>
  </si>
  <si>
    <t>Greiti ir pūkuoti (Rally Road Racers)</t>
  </si>
  <si>
    <t>Kauliuko metimas (Breaking point)</t>
  </si>
  <si>
    <t>Viskas bus kitaip (Everything Will Change)</t>
  </si>
  <si>
    <t>Kryčio anatomija (Anatomy of a Fall)</t>
  </si>
  <si>
    <t>Toro (Mandibules)</t>
  </si>
  <si>
    <t>Pašėlę vyrukai: viskas arba nieko (Bad Boys: Ride Or Die)</t>
  </si>
  <si>
    <t>Stebėtojai (The Watchers)</t>
  </si>
  <si>
    <t>Godzila ir Kongas. Nauja imperija (Godzilla x Kong: The New Empire)</t>
  </si>
  <si>
    <t>Drugelio Širdis</t>
  </si>
  <si>
    <t>Gurmaniška aistra (Pot au Feu de Dodin Bouffant)</t>
  </si>
  <si>
    <t>–</t>
  </si>
  <si>
    <t>Prasti reikalai (Poor Things)</t>
  </si>
  <si>
    <t>Lukas (Luca)</t>
  </si>
  <si>
    <t>Svajonių atostogos (The Holdovers)</t>
  </si>
  <si>
    <t>Irklais per Atlantą</t>
  </si>
  <si>
    <t>Valujavičiaus kelionės</t>
  </si>
  <si>
    <t>Apsinuoginusi mūza (Bonnard: Pierre &amp; Marthe)</t>
  </si>
  <si>
    <t>Best Film</t>
  </si>
  <si>
    <t>Stebuklų knyga (La chambre des merveilles)</t>
  </si>
  <si>
    <t>Marija Montesori (La nouvelle femme)</t>
  </si>
  <si>
    <t>Total (37)</t>
  </si>
  <si>
    <t>Birželio 14–16 d. Lietuvos kino teatruose rodytų filmų topas
June 14–16 Lithuanian top</t>
  </si>
  <si>
    <t>Praeitą vasarą (L’Ete Dernier)</t>
  </si>
  <si>
    <t>Estinfilm</t>
  </si>
  <si>
    <t>What the Finn – Summer of Surprises (Kannawoniwasein!)</t>
  </si>
  <si>
    <t>Unlimited Media OÜ</t>
  </si>
  <si>
    <t>Parko stebuklai (The Inseparables)</t>
  </si>
  <si>
    <t>Sparnuoti herojai (Super Wings the Movie: Maximum Speed)</t>
  </si>
  <si>
    <t>Išvirkščias pasaulis 2 (Inside Out 2)</t>
  </si>
  <si>
    <t>Laisvės garsas (Sound of Freedom)</t>
  </si>
  <si>
    <t>Theatrical Film Distribution</t>
  </si>
  <si>
    <t>Sapnų scenarijus (Dream Scenario)</t>
  </si>
  <si>
    <t>Tu man nieko neprimeni</t>
  </si>
  <si>
    <t>Total (31)</t>
  </si>
  <si>
    <t>210 579 €</t>
  </si>
  <si>
    <t>Birželio 21–23 d. Lietuvos kino teatruose rodytų filmų topas
June 21–23 Lithuanian top</t>
  </si>
  <si>
    <t>317 397 €</t>
  </si>
  <si>
    <t>Karalienės žaidimas (Firebrand)</t>
  </si>
  <si>
    <t>Nutrūktgalviai. Don Kichoto pėdsakais (Giants of La Mancha)</t>
  </si>
  <si>
    <t xml:space="preserve">ACME Film </t>
  </si>
  <si>
    <t>Stebuklingoji boružėlė ir juodasis katinas (Ladybug &amp; Cat Noir: The Awakening)</t>
  </si>
  <si>
    <t>Viena gyvybė (One Life)</t>
  </si>
  <si>
    <t>Ema ir juodasis jaguaras (Le Dernier Jaguar)</t>
  </si>
  <si>
    <t>Mavka: miško siela (Mavka Forest Song)</t>
  </si>
  <si>
    <t>Total (30)</t>
  </si>
  <si>
    <t>Birželio 28–30 d. Lietuvos kino teatruose rodytų filmų topas
June 28–30 Lithuanian top</t>
  </si>
  <si>
    <t>246 222 €</t>
  </si>
  <si>
    <t>Tu man nieko neprimeni (Slow)</t>
  </si>
  <si>
    <t>Mažylis Nikolia pasakoja apie laimę (Le petit Nicolas: Qu'est-ce qu'on attend pour être heureux?)</t>
  </si>
  <si>
    <t>Milli Vanilli (Girl You Know It's True)</t>
  </si>
  <si>
    <t>Džiunglių būrys 2 (Jungle Bunch 2)</t>
  </si>
  <si>
    <t>Tylos zona. Pirmoji diena (A Quiet Place: Day One)</t>
  </si>
  <si>
    <t xml:space="preserve">Dukine Film Distribution / Paramount </t>
  </si>
  <si>
    <t xml:space="preserve">Back To Black </t>
  </si>
  <si>
    <t>Vizijos (Visions)</t>
  </si>
  <si>
    <t>Horizontas 1 dalis (Horizont an American Saga part 1)</t>
  </si>
  <si>
    <t>Kitąmet tuo pačiu laiku (This Time Next Year)</t>
  </si>
  <si>
    <t>Total (25)</t>
  </si>
  <si>
    <t xml:space="preserve">Hit Man </t>
  </si>
  <si>
    <t>Bjaurusis aš 4 (Despicable Me 4)</t>
  </si>
  <si>
    <t>Malonės rūšys (Kinds of Kindness)</t>
  </si>
  <si>
    <t>Blogiukai (Bad Guys)</t>
  </si>
  <si>
    <t>Troliai 3 (Trolls Band Together)</t>
  </si>
  <si>
    <t>Egzorcizmas (The Exorcism)</t>
  </si>
  <si>
    <t>1 668 </t>
  </si>
  <si>
    <t>138 012 €</t>
  </si>
  <si>
    <t>Kitąmaet, tuo pačiu laiku (This Time Next Year)</t>
  </si>
  <si>
    <t>Liepos 5–7 d. Lietuvos kino teatruose rodytų filmų topas
July 5–7 Lithuanian top</t>
  </si>
  <si>
    <t>Liepos 12–14 d. Lietuvos kino teatruose rodytų filmų topas
July 12–14 Lithuanian top</t>
  </si>
  <si>
    <t>276 677 €</t>
  </si>
  <si>
    <t>Palikimas (Treasure)</t>
  </si>
  <si>
    <t>Nuskraidink mane į mėnulį (Fly Me To The Moon)</t>
  </si>
  <si>
    <t>Praėję gyvenimai (Past lives)</t>
  </si>
  <si>
    <t>Žvėriška prigimtis (In A Violent Nature)</t>
  </si>
  <si>
    <t xml:space="preserve">Theatrical Film Distribution </t>
  </si>
  <si>
    <t>Baikeriai (The Bikeriders)</t>
  </si>
  <si>
    <t>Pakalikai 2 (Minions: The Rise of Gru)</t>
  </si>
  <si>
    <t>Batuotas katinas Pūkis: paskutinis noras (Puss in Boots: The Last Wish)</t>
  </si>
  <si>
    <t>Liepos 19–21 d. Lietuvos kino teatruose rodytų filmų topas
July 19–21 Lithuanian top</t>
  </si>
  <si>
    <t>Viena vasara (Le temps d'un été)</t>
  </si>
  <si>
    <t>Paslapčių traukinys (A Mystery on the Cattle Hill Express)</t>
  </si>
  <si>
    <t>Sielų kolekcionierius (Longlegs)</t>
  </si>
  <si>
    <t>Tornadų medžiotojai (Twisters)</t>
  </si>
  <si>
    <t>Begalybė (L’immensita)</t>
  </si>
  <si>
    <t>Šunyčiai patruliai 2. Galingas filmas (PAW Patrol: The Mighty Movie)</t>
  </si>
  <si>
    <t xml:space="preserve"> 2023-10-27</t>
  </si>
  <si>
    <t>236 895 €</t>
  </si>
  <si>
    <t>Total (33)</t>
  </si>
  <si>
    <t>Liepos 26–28 d. Lietuvos kino teatruose rodytų filmų topas
July 26–28 Lithuanian top</t>
  </si>
  <si>
    <t>173 857 €</t>
  </si>
  <si>
    <t>O, Paryžiau! (Paris Paradis)</t>
  </si>
  <si>
    <t>Afrika Pandastika (Panda Bear in Africa)</t>
  </si>
  <si>
    <t>Miauricijus Puikusis (Amazing Maurice)</t>
  </si>
  <si>
    <t>Deadpool ir Ernis (Deadpool &amp; Wolverine)</t>
  </si>
  <si>
    <t>Ežiukas Sonic 2 (Sonic the Hedgehog 2)</t>
  </si>
  <si>
    <t>Total (32)</t>
  </si>
  <si>
    <t>Rugpjūčio 2–4 d. Lietuvos kino teatruose rodytų filmų topas
August 2–4 Lithuanian top</t>
  </si>
  <si>
    <t>10 pasimatymų</t>
  </si>
  <si>
    <t>Cinema Ads</t>
  </si>
  <si>
    <t>MaXXXine</t>
  </si>
  <si>
    <t>Haroldas ir magiškoji kreidelė (Harold &amp; The Purple Crayon)</t>
  </si>
  <si>
    <t>Oho! (Wahou!)</t>
  </si>
  <si>
    <t>305 856 €</t>
  </si>
  <si>
    <t>Rugpjūčio 9–11 d. Lietuvos kino teatruose rodytų filmų topas
August 9–11 Lithuanian top</t>
  </si>
  <si>
    <t>189 556 €</t>
  </si>
  <si>
    <t>Daaaaaali!</t>
  </si>
  <si>
    <t>Geriausi mūsų metai (Gli anni più belli)</t>
  </si>
  <si>
    <t>200% Vilkas (200% Wolf)</t>
  </si>
  <si>
    <t>Borderlands: paslaptinga relikvija (Borderlands)</t>
  </si>
  <si>
    <t>Mes dedame tašką (It Ends With Us)</t>
  </si>
  <si>
    <t>9439</t>
  </si>
  <si>
    <t>10572</t>
  </si>
  <si>
    <t>Total (27)</t>
  </si>
  <si>
    <t>Rugpjūčio 16–18 d. Lietuvos kino teatruose rodytų filmų topas
August 16–18 Lithuanian top</t>
  </si>
  <si>
    <t>Bernadeta (Bernadette)</t>
  </si>
  <si>
    <t>Geležiniai gniaužtai (The Iron Claw)</t>
  </si>
  <si>
    <t>4211</t>
  </si>
  <si>
    <t>33399</t>
  </si>
  <si>
    <t>10591</t>
  </si>
  <si>
    <t>Mano draugas pingvinas (My Penguin friend)</t>
  </si>
  <si>
    <t>Baltic Content Media</t>
  </si>
  <si>
    <t>Svetimas: Romulas (Alien: Romulus)</t>
  </si>
  <si>
    <t>352 592 €</t>
  </si>
  <si>
    <t>Rugpjūčio 23–25 d. Lietuvos kino teatruose rodytų filmų topas
August 23–25 Lithuanian top</t>
  </si>
  <si>
    <t>Narsieji gelbėtojai (Combat Wombat: Back 2 Back)</t>
  </si>
  <si>
    <t>Duok ženklą (Blink Twice)</t>
  </si>
  <si>
    <t>Varnas (The Crow)</t>
  </si>
  <si>
    <t>Paklusnumo žaidimai (Subservience)</t>
  </si>
  <si>
    <t>202 502 €</t>
  </si>
  <si>
    <t>69 išpažintis</t>
  </si>
  <si>
    <t>Mental machinery</t>
  </si>
  <si>
    <t>TBA</t>
  </si>
  <si>
    <t>Reiganas (Reagan)</t>
  </si>
  <si>
    <t>Rugpjūčio 30–rugsėjo 1 d. Lietuvos kino teatruose rodytų filmų topas
August 30 – September 1 Lithuanian top</t>
  </si>
  <si>
    <t>Sonne und Beton (Sun and Concrete)</t>
  </si>
  <si>
    <t>Naktis su žudiku (Strange Darling)</t>
  </si>
  <si>
    <t>Fantastinių gyvūnų legenda (Lendarys)</t>
  </si>
  <si>
    <t>Kalifornijos svajos (La La Land)</t>
  </si>
  <si>
    <t>166 305 €</t>
  </si>
  <si>
    <t>Tiesiog sėkmė (Coup de chance)</t>
  </si>
  <si>
    <t>Rugsėjo 6–8 d. Lietuvos kino teatruose rodytų filmų topas
September 6–8 Lithuanian top</t>
  </si>
  <si>
    <t>Nežinomais takais (Sur les chemins noirs)</t>
  </si>
  <si>
    <t>Ozi. Miško balsas (Ozi: Voice Of The Forest)</t>
  </si>
  <si>
    <t>Beetlejuice Beetlejuice</t>
  </si>
  <si>
    <t>Blur: To The End</t>
  </si>
  <si>
    <t xml:space="preserve">Theatrical Film Distribution  / WDSMPI  </t>
  </si>
  <si>
    <t>Duobėje</t>
  </si>
  <si>
    <t>Maobori company</t>
  </si>
  <si>
    <t>Rugsėjo 13–15 d. Lietuvos kino teatruose rodytų filmų topas
September 13–15 Lithuanian top</t>
  </si>
  <si>
    <t>123 585 €</t>
  </si>
  <si>
    <t>Hana monstrų pasaulyje (Hanna And The Monsters)</t>
  </si>
  <si>
    <t>10671</t>
  </si>
  <si>
    <t>Piligrimai</t>
  </si>
  <si>
    <t>6339</t>
  </si>
  <si>
    <t>33457</t>
  </si>
  <si>
    <t>Pragaro vaikis: sukčius (Hellboy: The Crooked man)</t>
  </si>
  <si>
    <t>Bolero</t>
  </si>
  <si>
    <t xml:space="preserve">Theatrical Film Distribution   </t>
  </si>
  <si>
    <t>Nekalbėk apie blogį (Speak No Evil)</t>
  </si>
  <si>
    <t>Preview</t>
  </si>
  <si>
    <t>Transformeriai. Pradžia (Transformers One)</t>
  </si>
  <si>
    <t>P</t>
  </si>
  <si>
    <t>Madam Clicquot (Widow Clicquot)</t>
  </si>
  <si>
    <t>Rugsėjo 20–22 d. Lietuvos kino teatruose rodytų filmų topas
September 20–22 Lithuanian top</t>
  </si>
  <si>
    <t>222 498 €</t>
  </si>
  <si>
    <t>Niekada nepaleisk (Never Let Go)</t>
  </si>
  <si>
    <t>10 katino gyvenimų (10 Lives)</t>
  </si>
  <si>
    <t>Baltoji paukštė (White Bird a Wonder Story)</t>
  </si>
  <si>
    <t>Meilė, melas, kraujas (Love Lies Bleeding)</t>
  </si>
  <si>
    <t>751</t>
  </si>
  <si>
    <t>Gobšuoliai (Greedy People)</t>
  </si>
  <si>
    <t xml:space="preserve">Travolta </t>
  </si>
  <si>
    <t>Sesės</t>
  </si>
  <si>
    <t>Po mokyklos</t>
  </si>
  <si>
    <t>Rugsėjo 27–29 d. Lietuvos kino teatruose rodytų filmų topas
September 27–29 Lithuanian top</t>
  </si>
  <si>
    <t>Savaitgalis Taipėjuje (Weekend in Taipei)</t>
  </si>
  <si>
    <t>Šokių karalienė (Dancing Queen)</t>
  </si>
  <si>
    <t>Estinfillm</t>
  </si>
  <si>
    <t>Substancija (The Substance)</t>
  </si>
  <si>
    <t>Misija Titanas (Slingshot)</t>
  </si>
  <si>
    <t>196 078 €</t>
  </si>
  <si>
    <t>Spalio 4–6 d. Lietuvos kino teatruose rodytų filmų topas
October 4–6 Lithuanian top</t>
  </si>
  <si>
    <t>Išdykusios letenos. Dingę augintiniai (Grace And Pedro: Pets To The Rescue)</t>
  </si>
  <si>
    <t>Oho! Žinutė iš kosmoso (Wow! Message from Space)</t>
  </si>
  <si>
    <t>Broliai lokiai: laiko kilpa (Boonie Bears: Time Twist</t>
  </si>
  <si>
    <t>Unlimited Media</t>
  </si>
  <si>
    <t>Džokeris: Folie A Deux (Joker: Folie a Deux)</t>
  </si>
  <si>
    <t>Šuo kuris keliavo traukiniu (Lampo The Travelling Dog)</t>
  </si>
  <si>
    <t>1443</t>
  </si>
  <si>
    <t>251 324 €</t>
  </si>
  <si>
    <t>Psichopato bučinys (Woman Of The Hour)</t>
  </si>
  <si>
    <t>Spalio 11–13 d. Lietuvos kino teatruose rodytų filmų topas
October 11–13 Lithuanian top</t>
  </si>
  <si>
    <t>Baimė (Afraid)</t>
  </si>
  <si>
    <t>Juodoji kanarėlė (Canary Black)</t>
  </si>
  <si>
    <t>Tylos valanda (The Silent Hour)</t>
  </si>
  <si>
    <t>Tikri farai</t>
  </si>
  <si>
    <t>All screens</t>
  </si>
  <si>
    <t>289 723 €</t>
  </si>
  <si>
    <t>After. Fanams (Beyond After)</t>
  </si>
  <si>
    <t>Megalopolis</t>
  </si>
  <si>
    <t>Mano Marčelas (Marcello Mio)</t>
  </si>
  <si>
    <t>Best film</t>
  </si>
  <si>
    <t>129</t>
  </si>
  <si>
    <t>Kalėjimo prižiūrėtoja (Vogter)</t>
  </si>
  <si>
    <t>Šypsena 2 (Smile 2)</t>
  </si>
  <si>
    <t>Grafas Montekristas (The Count of Monte-Cristo)</t>
  </si>
  <si>
    <t>192 099 €</t>
  </si>
  <si>
    <t>Total (28)</t>
  </si>
  <si>
    <t>Spalio 18–20 d. Lietuvos kino teatruose rodytų filmų topas
October 18–20 Lithuanian top</t>
  </si>
  <si>
    <t>Spalio 25–27 d. Lietuvos kino teatruose rodytų filmų topas
October 25–27 Lithuanian top</t>
  </si>
  <si>
    <t>Laisvo elgesio šeimynėlė (The Radleys)</t>
  </si>
  <si>
    <t>Laikas gyventi (We Live in Time)</t>
  </si>
  <si>
    <t>Venomas 3 (Venom: The Last Dance)</t>
  </si>
  <si>
    <t>Mokinys (Apprentice)</t>
  </si>
  <si>
    <t>Keliantis siaubą 3 (Terrifier 3)</t>
  </si>
  <si>
    <t>Laukinukė Roz (Wild Robot)</t>
  </si>
  <si>
    <t>283</t>
  </si>
  <si>
    <t>202 800 €</t>
  </si>
  <si>
    <t>307 927 €</t>
  </si>
  <si>
    <t>Gimtadienis (Birthday Girl)</t>
  </si>
  <si>
    <t>Kaimynai</t>
  </si>
  <si>
    <t>Vabalo filmai</t>
  </si>
  <si>
    <t>Lapkričio 1–3 d. Lietuvos kino teatruose rodytų filmų topas
November 1–3 Lithuanian top</t>
  </si>
  <si>
    <t>Tiesos kadras (Lee)</t>
  </si>
  <si>
    <t>Dryžių sergėtojas (Extinction)</t>
  </si>
  <si>
    <t>429</t>
  </si>
  <si>
    <t>Kryžkelė (Crossing)</t>
  </si>
  <si>
    <t>Atpildas (Absolution)</t>
  </si>
  <si>
    <t>Chaoso seserys ir pingvinas Polas (Die Chaosschwestern und Pinguin Paul)</t>
  </si>
  <si>
    <t>364 177 €</t>
  </si>
  <si>
    <t>Lapkričio 8–10 d. Lietuvos kino teatruose rodytų filmų topas
November 8–10 Lithuanian top</t>
  </si>
  <si>
    <t>Niko. Už Šiaurės pašvaistės (Niko: Beyond The Northern Lights)</t>
  </si>
  <si>
    <t>Kodas raudonas (Red One)</t>
  </si>
  <si>
    <t>Bagman: šeimos prakeiksmas (Bagman)</t>
  </si>
  <si>
    <t>Diplodokas</t>
  </si>
  <si>
    <t>Pakilimas (Elevation)</t>
  </si>
  <si>
    <t>Baltic Media Content</t>
  </si>
  <si>
    <t>641</t>
  </si>
  <si>
    <t>Lapkričio 15–17 d. Lietuvos kino teatruose rodytų filmų topas
November 15–17 Lithuanian top</t>
  </si>
  <si>
    <t>344 370 €</t>
  </si>
  <si>
    <t>739</t>
  </si>
  <si>
    <t>Gladiatorius 2 (Gladiator 2)</t>
  </si>
  <si>
    <t>Abipusis sutikimas (Consent)</t>
  </si>
  <si>
    <t>Paskutinė Froido sesija (Freud's Last Session)</t>
  </si>
  <si>
    <t>Diplodokas (Diplodocus)</t>
  </si>
  <si>
    <t>Dar po vieną (Druk)</t>
  </si>
  <si>
    <t>410 102 €</t>
  </si>
  <si>
    <t>Dabar ir visada (Here Now)</t>
  </si>
  <si>
    <t>Nesiilsėkite ramybėje (Håndtering av udøde)</t>
  </si>
  <si>
    <t>Eretikas (Heretic)</t>
  </si>
  <si>
    <t>Lapkričio 22–24 d. Lietuvos kino teatruose rodytų filmų topas
November 22–24 Lithuanian top</t>
  </si>
  <si>
    <t>Lincesa. Miško princesė (Lincessa. The Silences Of The Forest)</t>
  </si>
  <si>
    <t>Viltingas rytojus (There’s Still Tomorrow)</t>
  </si>
  <si>
    <t>Total (34)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</si>
</sst>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;;;"/>
    <numFmt numFmtId="165" formatCode="#,##0\ &quot;€&quot;"/>
    <numFmt numFmtId="166" formatCode="yyyy/mm/dd;@"/>
    <numFmt numFmtId="167" formatCode="0;[Red]0"/>
  </numFmts>
  <fonts count="9">
    <font>
      <sz val="9"/>
      <color theme="1"/>
      <name val="Arial"/>
      <family val="2"/>
      <charset val="186"/>
    </font>
    <font>
      <sz val="9"/>
      <color theme="1"/>
      <name val="Verdana"/>
      <family val="2"/>
      <charset val="186"/>
    </font>
    <font>
      <b/>
      <sz val="12"/>
      <color theme="1"/>
      <name val="Verdana"/>
      <family val="2"/>
      <charset val="186"/>
    </font>
    <font>
      <sz val="11"/>
      <color theme="1"/>
      <name val="Calibri"/>
      <family val="2"/>
      <scheme val="minor"/>
    </font>
    <font>
      <sz val="9"/>
      <name val="Verdana"/>
      <family val="2"/>
      <charset val="186"/>
    </font>
    <font>
      <sz val="10"/>
      <color theme="1"/>
      <name val="Verdana"/>
      <family val="2"/>
      <charset val="186"/>
    </font>
    <font>
      <sz val="10"/>
      <name val="Verdana"/>
      <family val="2"/>
      <charset val="186"/>
    </font>
    <font>
      <sz val="10"/>
      <name val="Arial Cyr"/>
    </font>
    <font>
      <sz val="9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E7F5F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7" fillId="0" borderId="0"/>
    <xf numFmtId="0" fontId="3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166" fontId="5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left" vertical="center" wrapText="1"/>
    </xf>
    <xf numFmtId="165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1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4" fillId="0" borderId="0" xfId="0" applyFont="1"/>
    <xf numFmtId="165" fontId="6" fillId="0" borderId="0" xfId="1" applyNumberFormat="1" applyFont="1" applyAlignment="1">
      <alignment horizontal="center" vertical="center"/>
    </xf>
    <xf numFmtId="3" fontId="6" fillId="0" borderId="0" xfId="1" applyNumberFormat="1" applyFont="1" applyAlignment="1">
      <alignment horizontal="center" vertical="center"/>
    </xf>
    <xf numFmtId="49" fontId="6" fillId="0" borderId="0" xfId="0" applyNumberFormat="1" applyFont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10" fontId="1" fillId="0" borderId="0" xfId="0" applyNumberFormat="1" applyFont="1"/>
    <xf numFmtId="165" fontId="1" fillId="0" borderId="0" xfId="0" applyNumberFormat="1" applyFont="1"/>
    <xf numFmtId="0" fontId="5" fillId="0" borderId="0" xfId="0" applyFont="1"/>
    <xf numFmtId="0" fontId="6" fillId="0" borderId="0" xfId="0" applyFont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wrapText="1"/>
    </xf>
    <xf numFmtId="164" fontId="6" fillId="3" borderId="2" xfId="0" applyNumberFormat="1" applyFont="1" applyFill="1" applyBorder="1" applyAlignment="1">
      <alignment horizontal="center" wrapText="1"/>
    </xf>
    <xf numFmtId="49" fontId="6" fillId="3" borderId="2" xfId="0" applyNumberFormat="1" applyFont="1" applyFill="1" applyBorder="1" applyAlignment="1">
      <alignment horizontal="center" wrapText="1"/>
    </xf>
    <xf numFmtId="165" fontId="6" fillId="3" borderId="2" xfId="0" applyNumberFormat="1" applyFont="1" applyFill="1" applyBorder="1" applyAlignment="1">
      <alignment horizontal="center" wrapText="1"/>
    </xf>
    <xf numFmtId="10" fontId="6" fillId="3" borderId="2" xfId="0" applyNumberFormat="1" applyFont="1" applyFill="1" applyBorder="1" applyAlignment="1">
      <alignment horizontal="center" wrapText="1"/>
    </xf>
    <xf numFmtId="49" fontId="6" fillId="3" borderId="3" xfId="0" applyNumberFormat="1" applyFont="1" applyFill="1" applyBorder="1" applyAlignment="1">
      <alignment horizontal="center" wrapText="1"/>
    </xf>
    <xf numFmtId="0" fontId="5" fillId="3" borderId="0" xfId="0" applyFont="1" applyFill="1"/>
    <xf numFmtId="0" fontId="5" fillId="3" borderId="0" xfId="0" applyFont="1" applyFill="1" applyAlignment="1">
      <alignment horizontal="left" vertical="center"/>
    </xf>
    <xf numFmtId="165" fontId="5" fillId="3" borderId="0" xfId="0" applyNumberFormat="1" applyFont="1" applyFill="1" applyAlignment="1">
      <alignment horizontal="center" vertical="center"/>
    </xf>
    <xf numFmtId="10" fontId="5" fillId="3" borderId="0" xfId="0" applyNumberFormat="1" applyFont="1" applyFill="1" applyAlignment="1">
      <alignment horizontal="center" vertical="center"/>
    </xf>
    <xf numFmtId="3" fontId="5" fillId="3" borderId="0" xfId="0" applyNumberFormat="1" applyFont="1" applyFill="1" applyAlignment="1">
      <alignment horizontal="center" vertical="center"/>
    </xf>
    <xf numFmtId="165" fontId="5" fillId="3" borderId="0" xfId="0" applyNumberFormat="1" applyFont="1" applyFill="1"/>
    <xf numFmtId="1" fontId="6" fillId="3" borderId="2" xfId="0" applyNumberFormat="1" applyFont="1" applyFill="1" applyBorder="1" applyAlignment="1">
      <alignment horizontal="center" wrapText="1"/>
    </xf>
    <xf numFmtId="1" fontId="6" fillId="3" borderId="0" xfId="0" applyNumberFormat="1" applyFont="1" applyFill="1" applyAlignment="1">
      <alignment horizontal="center" vertical="center"/>
    </xf>
    <xf numFmtId="1" fontId="1" fillId="0" borderId="0" xfId="0" applyNumberFormat="1" applyFont="1"/>
    <xf numFmtId="1" fontId="5" fillId="3" borderId="0" xfId="0" applyNumberFormat="1" applyFont="1" applyFill="1"/>
    <xf numFmtId="165" fontId="5" fillId="0" borderId="0" xfId="1" applyNumberFormat="1" applyFont="1" applyAlignment="1">
      <alignment horizontal="center" vertical="center"/>
    </xf>
    <xf numFmtId="3" fontId="5" fillId="0" borderId="0" xfId="1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167" fontId="6" fillId="0" borderId="0" xfId="0" applyNumberFormat="1" applyFont="1" applyAlignment="1">
      <alignment horizontal="center" vertical="center"/>
    </xf>
    <xf numFmtId="3" fontId="6" fillId="3" borderId="2" xfId="0" applyNumberFormat="1" applyFont="1" applyFill="1" applyBorder="1" applyAlignment="1">
      <alignment horizontal="center" wrapText="1"/>
    </xf>
    <xf numFmtId="3" fontId="5" fillId="3" borderId="0" xfId="0" applyNumberFormat="1" applyFont="1" applyFill="1"/>
    <xf numFmtId="3" fontId="1" fillId="0" borderId="0" xfId="0" applyNumberFormat="1" applyFont="1"/>
    <xf numFmtId="0" fontId="5" fillId="0" borderId="0" xfId="0" applyFont="1" applyAlignment="1">
      <alignment horizontal="left" vertical="center" wrapText="1"/>
    </xf>
    <xf numFmtId="0" fontId="8" fillId="0" borderId="0" xfId="0" applyFont="1"/>
    <xf numFmtId="0" fontId="5" fillId="0" borderId="0" xfId="0" applyFont="1" applyAlignment="1">
      <alignment horizontal="center" vertical="center" wrapText="1"/>
    </xf>
    <xf numFmtId="1" fontId="0" fillId="0" borderId="0" xfId="0" applyNumberFormat="1"/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</cellXfs>
  <cellStyles count="4">
    <cellStyle name="Įprastas 2" xfId="3" xr:uid="{4728D241-E93E-49F9-97E5-96110D3583DA}"/>
    <cellStyle name="Normal" xfId="0" builtinId="0"/>
    <cellStyle name="Normal 2 4" xfId="1" xr:uid="{00000000-0005-0000-0000-000001000000}"/>
    <cellStyle name="Обычный_niko_all" xfId="2" xr:uid="{96BB03DB-DA9D-4E26-9F98-24AA94885F4A}"/>
  </cellStyles>
  <dxfs count="8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indexed="64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6" formatCode="yyyy/mm/dd;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FF0000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3" formatCode="#,##0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4" formatCode="0.00%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solid">
          <fgColor indexed="64"/>
          <bgColor rgb="FFE7F5F0"/>
        </patternFill>
      </fill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65" formatCode="#,##0\ &quot;€&quot;"/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  <alignment horizontal="left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numFmt numFmtId="1" formatCode="0"/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1" formatCode="0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solid">
          <fgColor indexed="64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theme="1"/>
        <name val="Verdana"/>
        <family val="2"/>
        <charset val="186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Verdana"/>
        <family val="2"/>
        <charset val="186"/>
        <scheme val="none"/>
      </font>
      <fill>
        <patternFill patternType="solid">
          <fgColor rgb="FF000000"/>
          <bgColor rgb="FFE7F5F0"/>
        </patternFill>
      </fill>
    </dxf>
    <dxf>
      <font>
        <strike val="0"/>
        <outline val="0"/>
        <shadow val="0"/>
        <u val="none"/>
        <vertAlign val="baseline"/>
        <sz val="10"/>
        <color rgb="FF000000"/>
        <name val="Verdana"/>
        <family val="2"/>
        <charset val="186"/>
        <scheme val="none"/>
      </font>
      <numFmt numFmtId="30" formatCode="@"/>
      <fill>
        <patternFill patternType="none">
          <fgColor rgb="FF000000"/>
          <bgColor auto="1"/>
        </patternFill>
      </fill>
    </dxf>
    <dxf>
      <border>
        <bottom style="medium">
          <color rgb="FF000000"/>
        </bottom>
      </border>
    </dxf>
    <dxf>
      <font>
        <strike val="0"/>
        <outline val="0"/>
        <shadow val="0"/>
        <u val="none"/>
        <vertAlign val="baseline"/>
        <sz val="10"/>
        <color auto="1"/>
        <name val="Verdana"/>
        <family val="2"/>
        <charset val="186"/>
        <scheme val="none"/>
      </font>
      <numFmt numFmtId="30" formatCode="@"/>
      <fill>
        <patternFill patternType="solid">
          <fgColor indexed="64"/>
          <bgColor rgb="FFE7F5F0"/>
        </patternFill>
      </fill>
      <alignment horizontal="center" vertical="bottom" textRotation="0" wrapText="1" indent="0" justifyLastLine="0" shrinkToFit="0" readingOrder="0"/>
      <border diagonalUp="0" diagonalDown="0" outline="0">
        <left/>
        <right/>
        <top/>
        <bottom/>
      </border>
    </dxf>
    <dxf>
      <fill>
        <patternFill patternType="solid">
          <fgColor rgb="FFD1E7D8"/>
          <bgColor theme="8" tint="0.79998168889431442"/>
        </patternFill>
      </fill>
    </dxf>
    <dxf>
      <fill>
        <patternFill>
          <bgColor theme="4" tint="0.79998168889431442"/>
        </patternFill>
      </fill>
    </dxf>
  </dxfs>
  <tableStyles count="2" defaultTableStyle="TableStyleMedium2" defaultPivotStyle="PivotStyleLight16">
    <tableStyle name="Table Style 1" pivot="0" count="1" xr9:uid="{0EEDF895-ABA7-4BDC-BFB1-553B25394E7D}">
      <tableStyleElement type="wholeTable" dxfId="885"/>
    </tableStyle>
    <tableStyle name="Table Style 2" pivot="0" count="1" xr9:uid="{27931E3F-712C-485E-A1F4-53DFE01A40F1}">
      <tableStyleElement type="wholeTable" dxfId="884"/>
    </tableStyle>
  </tableStyles>
  <colors>
    <mruColors>
      <color rgb="FFE7F5F0"/>
      <color rgb="FFE8EEF8"/>
      <color rgb="FFEDF7F7"/>
      <color rgb="FFDDEDEF"/>
      <color rgb="FFD1E7D8"/>
      <color rgb="FFDEEEE3"/>
      <color rgb="FFD6EADC"/>
      <color rgb="FFBFD3C5"/>
      <color rgb="FFC9E5CE"/>
      <color rgb="FFD4E6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Austė Jucytė" id="{A6C90704-3D2D-4F91-A222-60F910B95F57}" userId="S::a.jucyte@lkc.lt::6d03d179-e10e-42f9-a7ce-ccb6a9fc20ce" providerId="AD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9AA32489-DE5D-47CD-857C-869C49C7CE0F}" name="Table132345678910111213141516171819261920212223242528" displayName="Table132345678910111213141516171819261920212223242528" ref="A2:O37" totalsRowCount="1" headerRowDxfId="883" dataDxfId="881" totalsRowDxfId="880" headerRowBorderDxfId="882">
  <sortState xmlns:xlrd2="http://schemas.microsoft.com/office/spreadsheetml/2017/richdata2" ref="A3:O36">
    <sortCondition descending="1" ref="D3:D36"/>
  </sortState>
  <tableColumns count="15">
    <tableColumn id="1" xr3:uid="{07CF7310-662D-4E3F-A515-D76384333B1F}" name="#" totalsRowLabel=" " dataDxfId="879" totalsRowDxfId="878"/>
    <tableColumn id="2" xr3:uid="{31D15802-AEC9-4F51-B406-A46E5D141881}" name="#_x000a_LW" totalsRowLabel=" " dataDxfId="877" totalsRowDxfId="876"/>
    <tableColumn id="3" xr3:uid="{F657CD2C-91A9-4E02-A3E0-5BEF72C9D057}" name="Filmas _x000a_(Movie)" totalsRowLabel="Total (34)" dataDxfId="875" totalsRowDxfId="874"/>
    <tableColumn id="4" xr3:uid="{5FCB0831-9DE9-49E4-BF39-718167A387CC}" name="Pajamos _x000a_(GBO)" totalsRowFunction="sum" dataDxfId="873" totalsRowDxfId="872"/>
    <tableColumn id="5" xr3:uid="{2A02C34A-901E-421A-A9A3-2BABC0D82844}" name="Pajamos _x000a_praeita sav._x000a_(GBO LW)" totalsRowLabel="410 102 €" dataDxfId="871" totalsRowDxfId="870"/>
    <tableColumn id="6" xr3:uid="{924F5793-38E4-42D4-892B-50A8E017679C}" name="Pakitimas_x000a_(Change)" totalsRowFunction="custom" dataDxfId="869" totalsRowDxfId="868">
      <calculatedColumnFormula>(D3-E3)/E3</calculatedColumnFormula>
      <totalsRowFormula>(D37-E37)/E37</totalsRowFormula>
    </tableColumn>
    <tableColumn id="7" xr3:uid="{9A8CC941-2BEB-4AAD-B978-0819D0FE87D4}" name="Žiūrovų sk. _x000a_(ADM)" totalsRowFunction="sum" dataDxfId="867" totalsRowDxfId="866"/>
    <tableColumn id="8" xr3:uid="{50E39FAB-1262-4FA6-B471-0FBE390FDE4C}" name="Seansų sk. _x000a_(Show count)" dataDxfId="865" totalsRowDxfId="864"/>
    <tableColumn id="9" xr3:uid="{24505FEB-32D1-4D2C-8126-882D7056AEC5}" name="Lankomumo vid._x000a_(Average ADM)" dataDxfId="863" totalsRowDxfId="862">
      <calculatedColumnFormula>G3/H3</calculatedColumnFormula>
    </tableColumn>
    <tableColumn id="10" xr3:uid="{E72B9ED5-0356-4518-9674-A8A9E9D03463}" name="Kopijų sk. _x000a_(DCO count)" dataDxfId="861" totalsRowDxfId="860"/>
    <tableColumn id="11" xr3:uid="{31186333-AC5B-4686-ABF2-C32D7AE25BD5}" name="Rodymo savaitė_x000a_(Week on screen)" dataDxfId="859" totalsRowDxfId="858"/>
    <tableColumn id="12" xr3:uid="{BD1780A7-F859-4647-B1F8-49FCB640F9D6}" name="Bendros pajamos _x000a_(Total GBO)" dataDxfId="857" totalsRowDxfId="856"/>
    <tableColumn id="13" xr3:uid="{59570FC2-7F92-4EB2-8CF7-937643B58214}" name="Bendras žiūrovų sk._x000a_(Total ADM)" dataDxfId="855" totalsRowDxfId="854"/>
    <tableColumn id="14" xr3:uid="{D9343A34-B6CA-45E7-AE76-733DA5D25B54}" name="Premjeros data _x000a_(Release date)" dataDxfId="853" totalsRowDxfId="852"/>
    <tableColumn id="15" xr3:uid="{9E7B2A95-1D8F-45E9-AC7A-7174A753D900}" name="Platintojas _x000a_(Distributor)" totalsRowLabel=" " dataDxfId="851" totalsRowDxfId="850"/>
  </tableColumns>
  <tableStyleInfo name="TableStyleLight18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24157B5-A998-4A21-803C-239D713981C2}" name="Table1323456789101112131415161718" displayName="Table1323456789101112131415161718" ref="A2:O35" totalsRowCount="1" headerRowDxfId="577" dataDxfId="575" totalsRowDxfId="574" headerRowBorderDxfId="576">
  <sortState xmlns:xlrd2="http://schemas.microsoft.com/office/spreadsheetml/2017/richdata2" ref="A3:O34">
    <sortCondition descending="1" ref="D3:D34"/>
  </sortState>
  <tableColumns count="15">
    <tableColumn id="1" xr3:uid="{A3717CA3-DDF6-4BBD-B169-5110AB55FA03}" name="#" totalsRowLabel=" " dataDxfId="573" totalsRowDxfId="572"/>
    <tableColumn id="2" xr3:uid="{50D09627-0E2E-4106-A220-10D8A1034D29}" name="#_x000a_LW" totalsRowLabel=" " dataDxfId="571" totalsRowDxfId="570"/>
    <tableColumn id="3" xr3:uid="{131F0248-8F73-4EB0-9E47-6C9A456A7080}" name="Filmas _x000a_(Movie)" totalsRowLabel="Total (32)" dataDxfId="569" totalsRowDxfId="568"/>
    <tableColumn id="4" xr3:uid="{5EB18DDC-644A-459C-9FD4-8FD2CDB42D1F}" name="Pajamos _x000a_(GBO)" totalsRowFunction="sum" dataDxfId="567" totalsRowDxfId="566"/>
    <tableColumn id="5" xr3:uid="{E71418B0-4E62-42AB-B7CD-A776E1B2D662}" name="Pajamos _x000a_praeita sav._x000a_(GBO LW)" totalsRowLabel="222 498 €" dataDxfId="565" totalsRowDxfId="564"/>
    <tableColumn id="6" xr3:uid="{AF69D75A-97FC-4FB8-873D-F6968432CF95}" name="Pakitimas_x000a_(Change)" totalsRowFunction="custom" dataDxfId="563" totalsRowDxfId="562">
      <calculatedColumnFormula>(D3-E3)/E3</calculatedColumnFormula>
      <totalsRowFormula>(D35-E35)/E35</totalsRowFormula>
    </tableColumn>
    <tableColumn id="7" xr3:uid="{98A2B52C-CFE6-4B55-82F6-4FEAF7588826}" name="Žiūrovų sk. _x000a_(ADM)" totalsRowFunction="sum" dataDxfId="561" totalsRowDxfId="560"/>
    <tableColumn id="8" xr3:uid="{E149A3A2-EB28-4979-BEA3-E7D067B89BE0}" name="Seansų sk. _x000a_(Show count)" dataDxfId="559" totalsRowDxfId="558"/>
    <tableColumn id="9" xr3:uid="{B5E23B2B-522C-4014-B2E1-4F18E749D478}" name="Lankomumo vid._x000a_(Average ADM)" dataDxfId="557" totalsRowDxfId="556">
      <calculatedColumnFormula>G3/H3</calculatedColumnFormula>
    </tableColumn>
    <tableColumn id="10" xr3:uid="{9C9BD0D7-CBE0-4489-8C50-119E687E5B0B}" name="Kopijų sk. _x000a_(DCO count)" dataDxfId="555" totalsRowDxfId="554"/>
    <tableColumn id="11" xr3:uid="{42DE3ED2-181D-4C16-AF8B-A5D82EC19D72}" name="Rodymo savaitė_x000a_(Week on screen)" dataDxfId="553" totalsRowDxfId="552"/>
    <tableColumn id="12" xr3:uid="{0091A4C6-F66E-48BB-B033-B2FA48B48592}" name="Bendros pajamos _x000a_(Total GBO)" dataDxfId="551" totalsRowDxfId="550"/>
    <tableColumn id="13" xr3:uid="{9E0CA677-DD37-4BD2-8806-7FF4A9DD0977}" name="Bendras žiūrovų sk._x000a_(Total ADM)" dataDxfId="549" totalsRowDxfId="548"/>
    <tableColumn id="14" xr3:uid="{3B032021-EADA-4AD5-8E5A-EDE1100CC505}" name="Premjeros data _x000a_(Release date)" dataDxfId="547" totalsRowDxfId="546"/>
    <tableColumn id="15" xr3:uid="{CC62F334-F4C7-4307-A461-4EE51E9FB6FB}" name="Platintojas _x000a_(Distributor)" totalsRowLabel=" " dataDxfId="545" totalsRowDxfId="544"/>
  </tableColumns>
  <tableStyleInfo name="TableStyleLight18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C0B5377-6C88-4236-BDE6-B9F771EC94D9}" name="Table13234567891011121314151617" displayName="Table13234567891011121314151617" ref="A2:O36" totalsRowCount="1" headerRowDxfId="543" dataDxfId="541" totalsRowDxfId="540" headerRowBorderDxfId="542">
  <sortState xmlns:xlrd2="http://schemas.microsoft.com/office/spreadsheetml/2017/richdata2" ref="A3:O35">
    <sortCondition descending="1" ref="D3:D35"/>
  </sortState>
  <tableColumns count="15">
    <tableColumn id="1" xr3:uid="{74B102C6-7BC6-4B42-B7D6-7787F5A5A6DE}" name="#" totalsRowLabel=" " dataDxfId="539" totalsRowDxfId="538"/>
    <tableColumn id="2" xr3:uid="{C8C0C7FC-CA04-4F61-9D41-627C94A3C9A2}" name="#_x000a_LW" totalsRowLabel=" " dataDxfId="537" totalsRowDxfId="536"/>
    <tableColumn id="3" xr3:uid="{F030BE8F-5D2B-4930-8B17-6C3A9C369EFE}" name="Filmas _x000a_(Movie)" totalsRowLabel="Total (33)" dataDxfId="535" totalsRowDxfId="534"/>
    <tableColumn id="4" xr3:uid="{89E13530-2E76-488B-BA30-D2CFDE90CAD2}" name="Pajamos _x000a_(GBO)" totalsRowFunction="sum" dataDxfId="533" totalsRowDxfId="532"/>
    <tableColumn id="5" xr3:uid="{FA15F84E-778A-40F4-981A-F8B0C9E93A0C}" name="Pajamos _x000a_praeita sav._x000a_(GBO LW)" totalsRowLabel="123 585 €" dataDxfId="531" totalsRowDxfId="530"/>
    <tableColumn id="6" xr3:uid="{EC6D3277-4681-4202-A8D4-44CAC6BABB03}" name="Pakitimas_x000a_(Change)" totalsRowFunction="custom" dataDxfId="529" totalsRowDxfId="528">
      <calculatedColumnFormula>(D3-E3)/E3</calculatedColumnFormula>
      <totalsRowFormula>(D36-E36)/E36</totalsRowFormula>
    </tableColumn>
    <tableColumn id="7" xr3:uid="{A071DA7C-5BE1-4E69-BFC1-07B6E728E82E}" name="Žiūrovų sk. _x000a_(ADM)" totalsRowFunction="sum" dataDxfId="527" totalsRowDxfId="526"/>
    <tableColumn id="8" xr3:uid="{CFBC50E7-C2CB-444D-AC27-7F286E9C64D4}" name="Seansų sk. _x000a_(Show count)" dataDxfId="525" totalsRowDxfId="524"/>
    <tableColumn id="9" xr3:uid="{41CD082A-F303-4990-94EB-3738247F88A9}" name="Lankomumo vid._x000a_(Average ADM)" dataDxfId="523" totalsRowDxfId="522">
      <calculatedColumnFormula>G3/H3</calculatedColumnFormula>
    </tableColumn>
    <tableColumn id="10" xr3:uid="{5F5F8714-E254-4972-B31C-4826787CB322}" name="Kopijų sk. _x000a_(DCO count)" dataDxfId="521" totalsRowDxfId="520"/>
    <tableColumn id="11" xr3:uid="{AE2E1DF3-1529-4089-B43E-3D728072854D}" name="Rodymo savaitė_x000a_(Week on screen)" dataDxfId="519" totalsRowDxfId="518"/>
    <tableColumn id="12" xr3:uid="{FAAF6AD2-91DC-438F-B921-1827029FF4D2}" name="Bendros pajamos _x000a_(Total GBO)" dataDxfId="517" totalsRowDxfId="516"/>
    <tableColumn id="13" xr3:uid="{9772FD76-58DD-4526-8229-A82ADD82F3FF}" name="Bendras žiūrovų sk._x000a_(Total ADM)" dataDxfId="515" totalsRowDxfId="514"/>
    <tableColumn id="14" xr3:uid="{4B43C506-47BB-4190-BB09-2B47F8567F67}" name="Premjeros data _x000a_(Release date)" dataDxfId="513" totalsRowDxfId="512"/>
    <tableColumn id="15" xr3:uid="{6C694136-71F9-4B18-8CD7-BF470270E13B}" name="Platintojas _x000a_(Distributor)" totalsRowLabel=" " dataDxfId="511" totalsRowDxfId="510"/>
  </tableColumns>
  <tableStyleInfo name="TableStyleLight18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E058FAA8-44F2-4706-A7D5-B5BF7F61C57C}" name="Table132345678910111213141516" displayName="Table132345678910111213141516" ref="A2:O35" totalsRowCount="1" headerRowDxfId="509" dataDxfId="507" totalsRowDxfId="506" headerRowBorderDxfId="508">
  <sortState xmlns:xlrd2="http://schemas.microsoft.com/office/spreadsheetml/2017/richdata2" ref="A3:O34">
    <sortCondition descending="1" ref="D3:D34"/>
  </sortState>
  <tableColumns count="15">
    <tableColumn id="1" xr3:uid="{9FEFEA2B-7CE6-4DA1-9C26-C3E1CE54A78E}" name="#" totalsRowLabel=" " dataDxfId="505" totalsRowDxfId="504"/>
    <tableColumn id="2" xr3:uid="{D6797AB7-E0C6-446F-A1A1-BD6487BD7B1E}" name="#_x000a_LW" totalsRowLabel=" " dataDxfId="503" totalsRowDxfId="502"/>
    <tableColumn id="3" xr3:uid="{3469564B-97DE-4611-A1FE-A9A05DF8B24A}" name="Filmas _x000a_(Movie)" totalsRowLabel="Total (32)" dataDxfId="501" totalsRowDxfId="500"/>
    <tableColumn id="4" xr3:uid="{EB11240C-7B22-4798-9BFB-9BDC3018A389}" name="Pajamos _x000a_(GBO)" totalsRowFunction="sum" dataDxfId="499" totalsRowDxfId="498"/>
    <tableColumn id="5" xr3:uid="{C4EB507C-2693-4A03-8ED4-74D80C53F3D3}" name="Pajamos _x000a_praeita sav._x000a_(GBO LW)" totalsRowFunction="custom" dataDxfId="497" totalsRowDxfId="496">
      <totalsRowFormula>SUBTOTAL(109,Table1323456789101112131415[Pajamos 
(GBO)])</totalsRowFormula>
    </tableColumn>
    <tableColumn id="6" xr3:uid="{035C2C23-179D-4A9D-A586-3218553D1F00}" name="Pakitimas_x000a_(Change)" totalsRowFunction="custom" dataDxfId="495" totalsRowDxfId="494">
      <calculatedColumnFormula>(D3-E3)/E3</calculatedColumnFormula>
      <totalsRowFormula>(D35-E35)/E35</totalsRowFormula>
    </tableColumn>
    <tableColumn id="7" xr3:uid="{00AE2C4D-BCA7-4151-88E7-647EF2EF59E7}" name="Žiūrovų sk. _x000a_(ADM)" totalsRowFunction="sum" dataDxfId="493" totalsRowDxfId="492"/>
    <tableColumn id="8" xr3:uid="{F39A2D90-5164-4882-9370-88635DB632E5}" name="Seansų sk. _x000a_(Show count)" dataDxfId="491" totalsRowDxfId="490"/>
    <tableColumn id="9" xr3:uid="{CF5D3F9B-FF81-46C6-BE53-A63DD57F0D5D}" name="Lankomumo vid._x000a_(Average ADM)" dataDxfId="489" totalsRowDxfId="488">
      <calculatedColumnFormula>G3/H3</calculatedColumnFormula>
    </tableColumn>
    <tableColumn id="10" xr3:uid="{0DC989D5-ABA3-4F73-8D00-C8853CA23D9E}" name="Kopijų sk. _x000a_(DCO count)" dataDxfId="487" totalsRowDxfId="486"/>
    <tableColumn id="11" xr3:uid="{33E57568-DC90-4725-8B21-95EE4E5DE75E}" name="Rodymo savaitė_x000a_(Week on screen)" dataDxfId="485" totalsRowDxfId="484"/>
    <tableColumn id="12" xr3:uid="{D0EE1FAE-EE0A-4DF8-8C47-43E16B9FF6ED}" name="Bendros pajamos _x000a_(Total GBO)" dataDxfId="483" totalsRowDxfId="482"/>
    <tableColumn id="13" xr3:uid="{B83131C2-F53A-4BFD-BD17-F86FC43DE244}" name="Bendras žiūrovų sk._x000a_(Total ADM)" dataDxfId="481" totalsRowDxfId="480"/>
    <tableColumn id="14" xr3:uid="{51246A06-5622-4FEF-9BC7-3762085568D0}" name="Premjeros data _x000a_(Release date)" dataDxfId="479" totalsRowDxfId="478"/>
    <tableColumn id="15" xr3:uid="{E889A71E-10A7-46A7-893B-81C6B57B8DCB}" name="Platintojas _x000a_(Distributor)" totalsRowLabel=" " dataDxfId="477" totalsRowDxfId="476"/>
  </tableColumns>
  <tableStyleInfo name="TableStyleLight18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90886B5-EF5A-4DD7-98D9-DDB1EEC3BD67}" name="Table1323456789101112131415" displayName="Table1323456789101112131415" ref="A2:O34" totalsRowCount="1" headerRowDxfId="475" dataDxfId="473" totalsRowDxfId="472" headerRowBorderDxfId="474">
  <sortState xmlns:xlrd2="http://schemas.microsoft.com/office/spreadsheetml/2017/richdata2" ref="A3:O33">
    <sortCondition descending="1" ref="D3:D33"/>
  </sortState>
  <tableColumns count="15">
    <tableColumn id="1" xr3:uid="{2DF79592-E0DB-4D80-8A0A-10EC846C1F2B}" name="#" totalsRowLabel=" " dataDxfId="471" totalsRowDxfId="470"/>
    <tableColumn id="2" xr3:uid="{CCFE4E69-60DB-44DA-8AB3-CED8E3E1F6D8}" name="#_x000a_LW" totalsRowLabel=" " dataDxfId="469" totalsRowDxfId="468"/>
    <tableColumn id="3" xr3:uid="{DD125D71-0687-4110-8B6E-CC598162D983}" name="Filmas _x000a_(Movie)" totalsRowLabel="Total (31)" dataDxfId="467" totalsRowDxfId="466"/>
    <tableColumn id="4" xr3:uid="{5BFFA0A5-04D9-49AC-8B29-EEBB9AB95EB0}" name="Pajamos _x000a_(GBO)" totalsRowFunction="sum" dataDxfId="465" totalsRowDxfId="464"/>
    <tableColumn id="5" xr3:uid="{058A8B42-E311-4BB0-987A-4AA5F450194F}" name="Pajamos _x000a_praeita sav._x000a_(GBO LW)" totalsRowLabel="166 305 €" dataDxfId="463" totalsRowDxfId="462"/>
    <tableColumn id="6" xr3:uid="{D4DF0290-9311-4EA5-95FF-4D66A08F7D2C}" name="Pakitimas_x000a_(Change)" totalsRowFunction="custom" dataDxfId="461" totalsRowDxfId="460">
      <calculatedColumnFormula>(D3-E3)/E3</calculatedColumnFormula>
      <totalsRowFormula>(D34-E34)/E34</totalsRowFormula>
    </tableColumn>
    <tableColumn id="7" xr3:uid="{F3CECCE9-C642-4B92-B9C2-1993DE609192}" name="Žiūrovų sk. _x000a_(ADM)" totalsRowFunction="sum" dataDxfId="459" totalsRowDxfId="458"/>
    <tableColumn id="8" xr3:uid="{D8607DAE-DE2B-48D6-8D59-ED886B36A042}" name="Seansų sk. _x000a_(Show count)" dataDxfId="457" totalsRowDxfId="456"/>
    <tableColumn id="9" xr3:uid="{4E70C4A9-9DE4-44D4-9CE5-E5C0709BD015}" name="Lankomumo vid._x000a_(Average ADM)" dataDxfId="455" totalsRowDxfId="454">
      <calculatedColumnFormula>G3/H3</calculatedColumnFormula>
    </tableColumn>
    <tableColumn id="10" xr3:uid="{BEDE5DBF-C91A-4DA7-B413-C86F9CCED4AA}" name="Kopijų sk. _x000a_(DCO count)" dataDxfId="453" totalsRowDxfId="452"/>
    <tableColumn id="11" xr3:uid="{92120A55-60B2-43FC-987A-9B3B9552BD0F}" name="Rodymo savaitė_x000a_(Week on screen)" dataDxfId="451" totalsRowDxfId="450"/>
    <tableColumn id="12" xr3:uid="{E1E31C96-09B2-48EB-BFB9-C859CFB88BCD}" name="Bendros pajamos _x000a_(Total GBO)" dataDxfId="449" totalsRowDxfId="448"/>
    <tableColumn id="13" xr3:uid="{04371708-A0C6-489B-B95D-315177B3B9C9}" name="Bendras žiūrovų sk._x000a_(Total ADM)" dataDxfId="447" totalsRowDxfId="446"/>
    <tableColumn id="14" xr3:uid="{0AFF25A9-9FCA-468B-A15C-BBE26CC9D47E}" name="Premjeros data _x000a_(Release date)" dataDxfId="445" totalsRowDxfId="444"/>
    <tableColumn id="15" xr3:uid="{2D87C39F-5FAB-4A38-992C-1DA5F0DB7A8E}" name="Platintojas _x000a_(Distributor)" totalsRowLabel=" " dataDxfId="443" totalsRowDxfId="442"/>
  </tableColumns>
  <tableStyleInfo name="TableStyleLight18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8D6960F-27D3-4F06-A533-6821B6F5D316}" name="Table13234567891011121314" displayName="Table13234567891011121314" ref="A2:O34" totalsRowCount="1" headerRowDxfId="441" dataDxfId="439" totalsRowDxfId="438" headerRowBorderDxfId="440">
  <sortState xmlns:xlrd2="http://schemas.microsoft.com/office/spreadsheetml/2017/richdata2" ref="A3:O33">
    <sortCondition descending="1" ref="D3:D33"/>
  </sortState>
  <tableColumns count="15">
    <tableColumn id="1" xr3:uid="{D6774C1D-C17F-489B-A79E-9893C74D96F8}" name="#" totalsRowLabel=" " dataDxfId="437" totalsRowDxfId="436"/>
    <tableColumn id="2" xr3:uid="{C18AB7F0-249E-456C-9B96-F0EDBD974D82}" name="#_x000a_LW" totalsRowLabel=" " dataDxfId="435" totalsRowDxfId="434"/>
    <tableColumn id="3" xr3:uid="{13CA924F-B664-4992-966A-F22891F985A7}" name="Filmas _x000a_(Movie)" totalsRowLabel="Total (31)" dataDxfId="433" totalsRowDxfId="432"/>
    <tableColumn id="4" xr3:uid="{961736E4-6D11-4A31-8D12-F4C2EDBF7FB9}" name="Pajamos _x000a_(GBO)" totalsRowFunction="sum" dataDxfId="431" totalsRowDxfId="430"/>
    <tableColumn id="5" xr3:uid="{EF3E7A41-CE1A-4E3A-9E83-B4CEE9718309}" name="Pajamos _x000a_praeita sav._x000a_(GBO LW)" totalsRowLabel="202 502 €" dataDxfId="429" totalsRowDxfId="428"/>
    <tableColumn id="6" xr3:uid="{EEB89FE0-E3B8-4DBA-916A-F6A12BC335A0}" name="Pakitimas_x000a_(Change)" totalsRowFunction="custom" dataDxfId="427" totalsRowDxfId="426">
      <calculatedColumnFormula>(D3-E3)/E3</calculatedColumnFormula>
      <totalsRowFormula>(D34-E34)/E34</totalsRowFormula>
    </tableColumn>
    <tableColumn id="7" xr3:uid="{9D6D3D11-E520-4CD9-ABB2-401A118B3698}" name="Žiūrovų sk. _x000a_(ADM)" totalsRowFunction="sum" dataDxfId="425" totalsRowDxfId="424"/>
    <tableColumn id="8" xr3:uid="{19A51DE3-8C34-474D-B6FB-8E87B9F28B71}" name="Seansų sk. _x000a_(Show count)" dataDxfId="423" totalsRowDxfId="422"/>
    <tableColumn id="9" xr3:uid="{74305C21-8701-41F3-B2C7-D064FFD24CBD}" name="Lankomumo vid._x000a_(Average ADM)" dataDxfId="421" totalsRowDxfId="420">
      <calculatedColumnFormula>G3/H3</calculatedColumnFormula>
    </tableColumn>
    <tableColumn id="10" xr3:uid="{7B7BB1B2-595F-452E-9D70-21A5805190AE}" name="Kopijų sk. _x000a_(DCO count)" dataDxfId="419" totalsRowDxfId="418"/>
    <tableColumn id="11" xr3:uid="{A9422029-ED72-49EE-8102-FEDFD8E56585}" name="Rodymo savaitė_x000a_(Week on screen)" dataDxfId="417" totalsRowDxfId="416"/>
    <tableColumn id="12" xr3:uid="{6B64BBBB-2569-44DD-A128-4B678CE0BF35}" name="Bendros pajamos _x000a_(Total GBO)" dataDxfId="415" totalsRowDxfId="414"/>
    <tableColumn id="13" xr3:uid="{15136134-027A-4EDF-97B2-7703EE60FB04}" name="Bendras žiūrovų sk._x000a_(Total ADM)" dataDxfId="413" totalsRowDxfId="412"/>
    <tableColumn id="14" xr3:uid="{044E9429-1CC5-48FD-8473-57234C18EF44}" name="Premjeros data _x000a_(Release date)" dataDxfId="411" totalsRowDxfId="410"/>
    <tableColumn id="15" xr3:uid="{D04C1F1B-82E7-475A-B664-273701B3FF92}" name="Platintojas _x000a_(Distributor)" totalsRowLabel=" " dataDxfId="409" totalsRowDxfId="408"/>
  </tableColumns>
  <tableStyleInfo name="TableStyleLight18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4EF5FA9E-DAC8-48C7-BB6E-D06F98FC6D60}" name="Table132345678910111213" displayName="Table132345678910111213" ref="A2:O35" totalsRowCount="1" headerRowDxfId="407" dataDxfId="405" totalsRowDxfId="404" headerRowBorderDxfId="406">
  <sortState xmlns:xlrd2="http://schemas.microsoft.com/office/spreadsheetml/2017/richdata2" ref="A3:O34">
    <sortCondition descending="1" ref="D3:D34"/>
  </sortState>
  <tableColumns count="15">
    <tableColumn id="1" xr3:uid="{4AF5378A-7B44-48C6-A146-7F73781261D2}" name="#" totalsRowLabel=" " dataDxfId="403" totalsRowDxfId="402"/>
    <tableColumn id="2" xr3:uid="{7E2CC274-F163-4844-B33C-B17DD6CA65E1}" name="#_x000a_LW" totalsRowLabel=" " dataDxfId="401" totalsRowDxfId="400"/>
    <tableColumn id="3" xr3:uid="{2BE58A4A-A531-43BE-86C8-B6AD381FA6A4}" name="Filmas _x000a_(Movie)" totalsRowLabel="Total (32)" dataDxfId="399" totalsRowDxfId="398"/>
    <tableColumn id="4" xr3:uid="{C4370870-9F0A-4969-B4FF-F86E02C3B175}" name="Pajamos _x000a_(GBO)" totalsRowFunction="sum" dataDxfId="397" totalsRowDxfId="396"/>
    <tableColumn id="5" xr3:uid="{1634BD2D-9E06-4725-BA0C-15226F99B387}" name="Pajamos _x000a_praeita sav._x000a_(GBO LW)" totalsRowLabel="352 592 €" dataDxfId="395" totalsRowDxfId="394"/>
    <tableColumn id="6" xr3:uid="{D1CFE839-B3DC-4F30-A727-B99841D9520A}" name="Pakitimas_x000a_(Change)" totalsRowFunction="custom" dataDxfId="393" totalsRowDxfId="392">
      <calculatedColumnFormula>(D3-E3)/E3</calculatedColumnFormula>
      <totalsRowFormula>(D35-E35)/E35</totalsRowFormula>
    </tableColumn>
    <tableColumn id="7" xr3:uid="{75C7DC23-D01A-4242-8D4A-82C31FD9233C}" name="Žiūrovų sk. _x000a_(ADM)" totalsRowFunction="sum" dataDxfId="391" totalsRowDxfId="390"/>
    <tableColumn id="8" xr3:uid="{111873C3-376D-47C6-BB15-8E5A0E366232}" name="Seansų sk. _x000a_(Show count)" dataDxfId="389" totalsRowDxfId="388"/>
    <tableColumn id="9" xr3:uid="{7AC55089-ED60-42B4-AFF1-F3464E048FC8}" name="Lankomumo vid._x000a_(Average ADM)" dataDxfId="387" totalsRowDxfId="386">
      <calculatedColumnFormula>G3/H3</calculatedColumnFormula>
    </tableColumn>
    <tableColumn id="10" xr3:uid="{E2D4CACB-9F77-4893-B4C8-7815D4492F9C}" name="Kopijų sk. _x000a_(DCO count)" dataDxfId="385" totalsRowDxfId="384"/>
    <tableColumn id="11" xr3:uid="{089D9798-12C2-4459-BED6-876D8D28600A}" name="Rodymo savaitė_x000a_(Week on screen)" dataDxfId="383" totalsRowDxfId="382"/>
    <tableColumn id="12" xr3:uid="{1C4BBBA5-8CE8-4673-88BE-15130D3BCAF9}" name="Bendros pajamos _x000a_(Total GBO)" dataDxfId="381" totalsRowDxfId="380"/>
    <tableColumn id="13" xr3:uid="{1DA8E597-F8CD-493C-ACDC-0EF019FE7491}" name="Bendras žiūrovų sk._x000a_(Total ADM)" dataDxfId="379" totalsRowDxfId="378"/>
    <tableColumn id="14" xr3:uid="{38853148-6920-4EE2-83CC-CDCA7C5F2694}" name="Premjeros data _x000a_(Release date)" dataDxfId="377" totalsRowDxfId="376"/>
    <tableColumn id="15" xr3:uid="{6328ED8C-DA5B-4ACA-85EA-5ACC9FA2F2BD}" name="Platintojas _x000a_(Distributor)" totalsRowLabel=" " dataDxfId="375" totalsRowDxfId="374"/>
  </tableColumns>
  <tableStyleInfo name="TableStyleLight18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D60C4431-2ABC-405B-A6F7-3342CC221F2E}" name="Table1323456789101112" displayName="Table1323456789101112" ref="A2:O30" totalsRowCount="1" headerRowDxfId="373" dataDxfId="371" totalsRowDxfId="370" headerRowBorderDxfId="372">
  <sortState xmlns:xlrd2="http://schemas.microsoft.com/office/spreadsheetml/2017/richdata2" ref="A3:O29">
    <sortCondition descending="1" ref="D3:D29"/>
  </sortState>
  <tableColumns count="15">
    <tableColumn id="1" xr3:uid="{B5124DCE-EA6B-4E9B-9ED3-E253322469CD}" name="#" totalsRowLabel=" " dataDxfId="369" totalsRowDxfId="368"/>
    <tableColumn id="2" xr3:uid="{50305A00-39FA-4165-B5DB-46752AA277EF}" name="#_x000a_LW" totalsRowLabel=" " dataDxfId="367" totalsRowDxfId="366"/>
    <tableColumn id="3" xr3:uid="{0F9B2E31-49A7-421E-BB89-674CA59ACC78}" name="Filmas _x000a_(Movie)" totalsRowLabel="Total (27)" dataDxfId="365" totalsRowDxfId="364"/>
    <tableColumn id="4" xr3:uid="{E2A00B2E-414E-483B-8F6B-C64A7BA22889}" name="Pajamos _x000a_(GBO)" totalsRowFunction="sum" dataDxfId="363" totalsRowDxfId="362"/>
    <tableColumn id="5" xr3:uid="{5703F982-7FCD-4705-B1D0-E999D1BCC600}" name="Pajamos _x000a_praeita sav._x000a_(GBO LW)" totalsRowLabel="189 556 €" dataDxfId="361" totalsRowDxfId="360"/>
    <tableColumn id="6" xr3:uid="{B3AB6839-B1F6-4643-8620-DBD2602E2B5A}" name="Pakitimas_x000a_(Change)" totalsRowFunction="custom" dataDxfId="359" totalsRowDxfId="358">
      <calculatedColumnFormula>(D3-E3)/E3</calculatedColumnFormula>
      <totalsRowFormula>(D30-E30)/E30</totalsRowFormula>
    </tableColumn>
    <tableColumn id="7" xr3:uid="{F3311D23-85A6-469B-9090-9B43CA9737CC}" name="Žiūrovų sk. _x000a_(ADM)" totalsRowFunction="sum" dataDxfId="357" totalsRowDxfId="356"/>
    <tableColumn id="8" xr3:uid="{55CFC73B-9672-49C4-90DE-E4712D161DEA}" name="Seansų sk. _x000a_(Show count)" dataDxfId="355" totalsRowDxfId="354"/>
    <tableColumn id="9" xr3:uid="{2AA7F485-FD33-4AEB-A3F2-7A2E2DF0F721}" name="Lankomumo vid._x000a_(Average ADM)" dataDxfId="353" totalsRowDxfId="352">
      <calculatedColumnFormula>G3/H3</calculatedColumnFormula>
    </tableColumn>
    <tableColumn id="10" xr3:uid="{BFD0DC41-958C-400D-85B1-528B9147335A}" name="Kopijų sk. _x000a_(DCO count)" dataDxfId="351" totalsRowDxfId="350"/>
    <tableColumn id="11" xr3:uid="{7874BDA9-AE86-4200-820D-49C98820B9CD}" name="Rodymo savaitė_x000a_(Week on screen)" dataDxfId="349" totalsRowDxfId="348"/>
    <tableColumn id="12" xr3:uid="{D67A9F06-B310-4352-97C4-43480A29DED3}" name="Bendros pajamos _x000a_(Total GBO)" dataDxfId="347" totalsRowDxfId="346"/>
    <tableColumn id="13" xr3:uid="{CF21A6FE-FFB5-4B00-A56E-092B7CF4BFFF}" name="Bendras žiūrovų sk._x000a_(Total ADM)" dataDxfId="345" totalsRowDxfId="344"/>
    <tableColumn id="14" xr3:uid="{0283A31A-4794-4BAB-A6AB-C357BEA143F7}" name="Premjeros data _x000a_(Release date)" dataDxfId="343" totalsRowDxfId="342"/>
    <tableColumn id="15" xr3:uid="{2AA35C46-E6BD-46F1-BCD1-22F230971538}" name="Platintojas _x000a_(Distributor)" totalsRowLabel=" " dataDxfId="341" totalsRowDxfId="340"/>
  </tableColumns>
  <tableStyleInfo name="TableStyleLight18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00BCE30-1543-40B6-9E77-B513F10A34B1}" name="Table13234567891011" displayName="Table13234567891011" ref="A2:O34" totalsRowCount="1" headerRowDxfId="339" dataDxfId="337" totalsRowDxfId="336" headerRowBorderDxfId="338">
  <sortState xmlns:xlrd2="http://schemas.microsoft.com/office/spreadsheetml/2017/richdata2" ref="A3:O33">
    <sortCondition descending="1" ref="D3:D33"/>
  </sortState>
  <tableColumns count="15">
    <tableColumn id="1" xr3:uid="{C4496813-808F-4A37-B674-CBD498D313F3}" name="#" totalsRowLabel=" " dataDxfId="335" totalsRowDxfId="334"/>
    <tableColumn id="2" xr3:uid="{C81BF9D5-B6F8-4E35-AEB9-437F73732AA8}" name="#_x000a_LW" totalsRowLabel=" " dataDxfId="333" totalsRowDxfId="332"/>
    <tableColumn id="3" xr3:uid="{43B1ED8C-EF2D-4E04-B4DF-02B811E2C6A0}" name="Filmas _x000a_(Movie)" totalsRowLabel="Total (31)" dataDxfId="331" totalsRowDxfId="330"/>
    <tableColumn id="4" xr3:uid="{727E60EF-D749-4E55-9B94-71256860914F}" name="Pajamos _x000a_(GBO)" totalsRowFunction="custom" dataDxfId="329" totalsRowDxfId="328">
      <totalsRowFormula>SUM(Table13234567891011[Pajamos 
(GBO)])</totalsRowFormula>
    </tableColumn>
    <tableColumn id="5" xr3:uid="{6AB54264-2ABC-40BC-9C3D-1BF60F18DA74}" name="Pajamos _x000a_praeita sav._x000a_(GBO LW)" totalsRowLabel="305 856 €" dataDxfId="327" totalsRowDxfId="326"/>
    <tableColumn id="6" xr3:uid="{5A9CA3D5-CD95-4B64-B43D-24B0B44C07C0}" name="Pakitimas_x000a_(Change)" totalsRowFunction="custom" dataDxfId="325" totalsRowDxfId="324">
      <calculatedColumnFormula>(D3-E3)/E3</calculatedColumnFormula>
      <totalsRowFormula>(D34-E34)/E34</totalsRowFormula>
    </tableColumn>
    <tableColumn id="7" xr3:uid="{487D3FB3-D603-4EB6-8C85-788A77432038}" name="Žiūrovų sk. _x000a_(ADM)" totalsRowFunction="custom" dataDxfId="323" totalsRowDxfId="322">
      <totalsRowFormula>SUM(Table13234567891011[Žiūrovų sk. 
(ADM)])</totalsRowFormula>
    </tableColumn>
    <tableColumn id="8" xr3:uid="{8CCDE39F-C42B-45E6-8AAA-A7BD019F3AED}" name="Seansų sk. _x000a_(Show count)" dataDxfId="321" totalsRowDxfId="320"/>
    <tableColumn id="9" xr3:uid="{9708AB1A-8887-4A2D-A132-483561381C5E}" name="Lankomumo vid._x000a_(Average ADM)" dataDxfId="319" totalsRowDxfId="318">
      <calculatedColumnFormula>G3/H3</calculatedColumnFormula>
    </tableColumn>
    <tableColumn id="10" xr3:uid="{EC4F8426-D360-4370-915B-AD9A1FCF5E45}" name="Kopijų sk. _x000a_(DCO count)" dataDxfId="317" totalsRowDxfId="316"/>
    <tableColumn id="11" xr3:uid="{A5F65FB5-B194-41C9-90D2-15CFE0BCEBA5}" name="Rodymo savaitė_x000a_(Week on screen)" dataDxfId="315" totalsRowDxfId="314"/>
    <tableColumn id="12" xr3:uid="{46876CC9-A194-4CB3-AA11-A222DD1FB6B5}" name="Bendros pajamos _x000a_(Total GBO)" dataDxfId="313" totalsRowDxfId="312"/>
    <tableColumn id="13" xr3:uid="{B63402E7-3D29-402A-8D27-F7125D435682}" name="Bendras žiūrovų sk._x000a_(Total ADM)" dataDxfId="311" totalsRowDxfId="310"/>
    <tableColumn id="14" xr3:uid="{448BC6DA-37C0-4814-A9E6-27544BE4DA1F}" name="Premjeros data _x000a_(Release date)" dataDxfId="309" totalsRowDxfId="308"/>
    <tableColumn id="15" xr3:uid="{77264E08-1A25-4247-8C69-DF9AE6CCFA0A}" name="Platintojas _x000a_(Distributor)" totalsRowLabel=" " dataDxfId="307" totalsRowDxfId="306"/>
  </tableColumns>
  <tableStyleInfo name="TableStyleLight18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3AB183F-06A3-4454-87E7-40A5FB0B0611}" name="Table132345678910" displayName="Table132345678910" ref="A2:O35" totalsRowCount="1" headerRowDxfId="305" dataDxfId="303" totalsRowDxfId="302" headerRowBorderDxfId="304">
  <sortState xmlns:xlrd2="http://schemas.microsoft.com/office/spreadsheetml/2017/richdata2" ref="A3:O34">
    <sortCondition descending="1" ref="D3:D34"/>
  </sortState>
  <tableColumns count="15">
    <tableColumn id="1" xr3:uid="{7463D972-BF59-4D10-9341-E694760F2FE5}" name="#" totalsRowLabel=" " dataDxfId="301" totalsRowDxfId="300"/>
    <tableColumn id="2" xr3:uid="{A6717414-DA81-43B5-A050-2B1B1DD5033D}" name="#_x000a_LW" totalsRowLabel=" " dataDxfId="299" totalsRowDxfId="298"/>
    <tableColumn id="3" xr3:uid="{166D72FB-6734-498D-9DCD-C7BB5A0D0BA7}" name="Filmas _x000a_(Movie)" totalsRowLabel="Total (32)" dataDxfId="297" totalsRowDxfId="296"/>
    <tableColumn id="4" xr3:uid="{80CD0DEA-0821-4932-B80D-E4B29D0DD084}" name="Pajamos _x000a_(GBO)" totalsRowFunction="custom" dataDxfId="295" totalsRowDxfId="294">
      <totalsRowFormula>SUM(Table132345678910[Pajamos 
(GBO)])</totalsRowFormula>
    </tableColumn>
    <tableColumn id="5" xr3:uid="{DEF1C9F0-9248-41FB-9E85-71A9FD989762}" name="Pajamos _x000a_praeita sav._x000a_(GBO LW)" totalsRowLabel="173 857 €" dataDxfId="293" totalsRowDxfId="292"/>
    <tableColumn id="6" xr3:uid="{DFCDF166-D39B-4251-9549-4A6B4F2577C1}" name="Pakitimas_x000a_(Change)" totalsRowFunction="custom" dataDxfId="291" totalsRowDxfId="290">
      <calculatedColumnFormula>(D3-E3)/E3</calculatedColumnFormula>
      <totalsRowFormula>(D35-E35)/E35</totalsRowFormula>
    </tableColumn>
    <tableColumn id="7" xr3:uid="{6D4683EB-C579-4711-B8DA-8324074F124E}" name="Žiūrovų sk. _x000a_(ADM)" totalsRowFunction="custom" dataDxfId="289" totalsRowDxfId="288">
      <totalsRowFormula>SUM(Table132345678910[Žiūrovų sk. 
(ADM)])</totalsRowFormula>
    </tableColumn>
    <tableColumn id="8" xr3:uid="{4D2FD7CE-5A73-45D1-888A-344B7664BB16}" name="Seansų sk. _x000a_(Show count)" dataDxfId="287" totalsRowDxfId="286"/>
    <tableColumn id="9" xr3:uid="{2E4F7241-2E20-41BE-9B28-A80D2E595466}" name="Lankomumo vid._x000a_(Average ADM)" dataDxfId="285" totalsRowDxfId="284">
      <calculatedColumnFormula>G3/H3</calculatedColumnFormula>
    </tableColumn>
    <tableColumn id="10" xr3:uid="{6B8FEF0F-D349-4E11-8836-14198CA29520}" name="Kopijų sk. _x000a_(DCO count)" dataDxfId="283" totalsRowDxfId="282"/>
    <tableColumn id="11" xr3:uid="{1B85C5BE-9457-4A7A-942C-D3BBF0FA0EA4}" name="Rodymo savaitė_x000a_(Week on screen)" dataDxfId="281" totalsRowDxfId="280"/>
    <tableColumn id="12" xr3:uid="{A00A15A4-4BB0-48FC-B912-8BF807D2CEF2}" name="Bendros pajamos _x000a_(Total GBO)" dataDxfId="279" totalsRowDxfId="278"/>
    <tableColumn id="13" xr3:uid="{03763EA9-C4F3-4161-B67B-25E6CC63970E}" name="Bendras žiūrovų sk._x000a_(Total ADM)" dataDxfId="277" totalsRowDxfId="276"/>
    <tableColumn id="14" xr3:uid="{81A1DA43-EFBF-4097-87FF-05A8CFAA5198}" name="Premjeros data _x000a_(Release date)" dataDxfId="275" totalsRowDxfId="274"/>
    <tableColumn id="15" xr3:uid="{9E5E3D78-4D16-41EA-8701-E6C8AC646448}" name="Platintojas _x000a_(Distributor)" totalsRowLabel=" " dataDxfId="273" totalsRowDxfId="272"/>
  </tableColumns>
  <tableStyleInfo name="TableStyleLight18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9122F8B9-4AEF-4991-BDBF-AA885DCBC2DC}" name="Table1323456789" displayName="Table1323456789" ref="A2:O36" totalsRowCount="1" headerRowDxfId="271" dataDxfId="269" totalsRowDxfId="268" headerRowBorderDxfId="270">
  <sortState xmlns:xlrd2="http://schemas.microsoft.com/office/spreadsheetml/2017/richdata2" ref="A3:O35">
    <sortCondition descending="1" ref="D3:D35"/>
  </sortState>
  <tableColumns count="15">
    <tableColumn id="1" xr3:uid="{8502D81E-0902-4EC1-95FB-C7630E9C7438}" name="#" totalsRowLabel=" " dataDxfId="267" totalsRowDxfId="266"/>
    <tableColumn id="2" xr3:uid="{65EF8DC6-9A32-4BE6-97F6-F40492C6995A}" name="#_x000a_LW" totalsRowLabel=" " dataDxfId="265" totalsRowDxfId="264"/>
    <tableColumn id="3" xr3:uid="{E36CBBC0-8379-4640-84A8-CC52DADB63B7}" name="Filmas _x000a_(Movie)" totalsRowLabel="Total (33)" dataDxfId="263" totalsRowDxfId="262"/>
    <tableColumn id="4" xr3:uid="{9AC508D8-AA9A-4EE0-B9CB-0BBA553B2588}" name="Pajamos _x000a_(GBO)" totalsRowFunction="custom" dataDxfId="261" totalsRowDxfId="260">
      <totalsRowFormula>SUM(Table1323456789[Pajamos 
(GBO)])</totalsRowFormula>
    </tableColumn>
    <tableColumn id="5" xr3:uid="{8FC8A27C-0055-4493-8012-E78BDE92F179}" name="Pajamos _x000a_praeita sav._x000a_(GBO LW)" totalsRowLabel="236 895 €" dataDxfId="259" totalsRowDxfId="258"/>
    <tableColumn id="6" xr3:uid="{AEBEE7C2-032D-4AD8-94AC-1933E8131083}" name="Pakitimas_x000a_(Change)" totalsRowFunction="custom" dataDxfId="257" totalsRowDxfId="256">
      <calculatedColumnFormula>(D3-E3)/E3</calculatedColumnFormula>
      <totalsRowFormula>(D36-E36)/E36</totalsRowFormula>
    </tableColumn>
    <tableColumn id="7" xr3:uid="{3CA99290-02AC-4DF5-846B-14BCE6ED3491}" name="Žiūrovų sk. _x000a_(ADM)" totalsRowFunction="custom" dataDxfId="255" totalsRowDxfId="254">
      <totalsRowFormula>SUM(Table1323456789[Žiūrovų sk. 
(ADM)])</totalsRowFormula>
    </tableColumn>
    <tableColumn id="8" xr3:uid="{1127273C-1037-4DFE-8A3A-B13677EB2E9C}" name="Seansų sk. _x000a_(Show count)" dataDxfId="253" totalsRowDxfId="252"/>
    <tableColumn id="9" xr3:uid="{2BF8FF1E-49B0-48A3-BED9-3EFB3F04246A}" name="Lankomumo vid._x000a_(Average ADM)" dataDxfId="251" totalsRowDxfId="250">
      <calculatedColumnFormula>G3/H3</calculatedColumnFormula>
    </tableColumn>
    <tableColumn id="10" xr3:uid="{D922A557-EAB8-45AB-A478-EDE2333548A7}" name="Kopijų sk. _x000a_(DCO count)" dataDxfId="249" totalsRowDxfId="248"/>
    <tableColumn id="11" xr3:uid="{49E50868-A1D7-4706-8D8B-0BB1215C4D3D}" name="Rodymo savaitė_x000a_(Week on screen)" dataDxfId="247" totalsRowDxfId="246"/>
    <tableColumn id="12" xr3:uid="{6C14C5E8-6CE0-4292-86C6-FC2977090EF9}" name="Bendros pajamos _x000a_(Total GBO)" dataDxfId="245" totalsRowDxfId="244"/>
    <tableColumn id="13" xr3:uid="{78BB0EB9-4E9A-4A2D-B7EA-34ED262CC3EB}" name="Bendras žiūrovų sk._x000a_(Total ADM)" dataDxfId="243" totalsRowDxfId="242"/>
    <tableColumn id="14" xr3:uid="{DCDFFA7C-1761-4EF0-982E-867593C54F5D}" name="Premjeros data _x000a_(Release date)" dataDxfId="241" totalsRowDxfId="240"/>
    <tableColumn id="15" xr3:uid="{3CF19F5E-AE20-4450-AF53-215391E56D85}" name="Platintojas _x000a_(Distributor)" totalsRowLabel=" " dataDxfId="239" totalsRowDxfId="238"/>
  </tableColumns>
  <tableStyleInfo name="TableStyleLight1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F7FE8F72-BC97-45B3-9C33-FF640897F704}" name="Table1323456789101112131415161718192619202122232425" displayName="Table1323456789101112131415161718192619202122232425" ref="A2:O35" totalsRowCount="1" headerRowDxfId="849" dataDxfId="847" totalsRowDxfId="846" headerRowBorderDxfId="848">
  <sortState xmlns:xlrd2="http://schemas.microsoft.com/office/spreadsheetml/2017/richdata2" ref="A3:O34">
    <sortCondition descending="1" ref="D3:D34"/>
  </sortState>
  <tableColumns count="15">
    <tableColumn id="1" xr3:uid="{891C4C3E-FD34-4182-BD97-DABA6DE2B96A}" name="#" totalsRowLabel=" " dataDxfId="845" totalsRowDxfId="844"/>
    <tableColumn id="2" xr3:uid="{75551FCC-47BE-4665-8BDE-03123917EC81}" name="#_x000a_LW" totalsRowLabel=" " dataDxfId="843" totalsRowDxfId="842"/>
    <tableColumn id="3" xr3:uid="{2DED7C65-EB1D-4D54-85A0-1041760B3012}" name="Filmas _x000a_(Movie)" totalsRowLabel="Total (32)" dataDxfId="841" totalsRowDxfId="840"/>
    <tableColumn id="4" xr3:uid="{1A86F5FE-AC6E-463A-82FE-8E8CD4499BFA}" name="Pajamos _x000a_(GBO)" totalsRowFunction="sum" dataDxfId="839" totalsRowDxfId="838"/>
    <tableColumn id="5" xr3:uid="{01F3A3F8-A316-4EDB-8987-08D7EF951A44}" name="Pajamos _x000a_praeita sav._x000a_(GBO LW)" totalsRowLabel="344 370 €" dataDxfId="837" totalsRowDxfId="836"/>
    <tableColumn id="6" xr3:uid="{DC51E953-8345-46C6-81D7-C88B55211C9D}" name="Pakitimas_x000a_(Change)" totalsRowFunction="custom" dataDxfId="835" totalsRowDxfId="834">
      <calculatedColumnFormula>(D3-E3)/E3</calculatedColumnFormula>
      <totalsRowFormula>(D35-E35)/E35</totalsRowFormula>
    </tableColumn>
    <tableColumn id="7" xr3:uid="{17F337D9-70A4-4364-93A1-53290521CB0C}" name="Žiūrovų sk. _x000a_(ADM)" totalsRowFunction="sum" dataDxfId="833" totalsRowDxfId="832"/>
    <tableColumn id="8" xr3:uid="{60CF7517-8EED-4C83-8938-8BEAD7969AA7}" name="Seansų sk. _x000a_(Show count)" dataDxfId="831" totalsRowDxfId="830"/>
    <tableColumn id="9" xr3:uid="{CF1CE120-7AC7-4CA1-91FB-C25AB0A904B3}" name="Lankomumo vid._x000a_(Average ADM)" dataDxfId="829" totalsRowDxfId="828">
      <calculatedColumnFormula>G3/H3</calculatedColumnFormula>
    </tableColumn>
    <tableColumn id="10" xr3:uid="{07E2EA0D-BDCE-4D9C-A783-3834EAF8F0BD}" name="Kopijų sk. _x000a_(DCO count)" dataDxfId="827" totalsRowDxfId="826"/>
    <tableColumn id="11" xr3:uid="{5B26AAEF-28AD-4667-9BF1-93AD0C63B7DB}" name="Rodymo savaitė_x000a_(Week on screen)" dataDxfId="825" totalsRowDxfId="824"/>
    <tableColumn id="12" xr3:uid="{E0F4C973-AED9-4E94-8BFD-870710DF7675}" name="Bendros pajamos _x000a_(Total GBO)" dataDxfId="823" totalsRowDxfId="822"/>
    <tableColumn id="13" xr3:uid="{270F5682-B443-4FB9-9372-5119781DECA2}" name="Bendras žiūrovų sk._x000a_(Total ADM)" dataDxfId="821" totalsRowDxfId="820"/>
    <tableColumn id="14" xr3:uid="{08E4C68C-A3DA-4C9C-BF33-30DFB33D1FC9}" name="Premjeros data _x000a_(Release date)" dataDxfId="819" totalsRowDxfId="818"/>
    <tableColumn id="15" xr3:uid="{DFA59D65-8ECB-412E-B084-029DFF0F6536}" name="Platintojas _x000a_(Distributor)" totalsRowLabel=" " dataDxfId="817" totalsRowDxfId="816"/>
  </tableColumns>
  <tableStyleInfo name="TableStyleLight18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09D8833-20F5-423B-99FC-07979B395F33}" name="Table132345678" displayName="Table132345678" ref="A2:O28" totalsRowCount="1" headerRowDxfId="237" dataDxfId="235" totalsRowDxfId="234" headerRowBorderDxfId="236">
  <sortState xmlns:xlrd2="http://schemas.microsoft.com/office/spreadsheetml/2017/richdata2" ref="A3:O27">
    <sortCondition descending="1" ref="D3:D27"/>
  </sortState>
  <tableColumns count="15">
    <tableColumn id="1" xr3:uid="{FC57B912-A352-4DAF-B115-AE4C5E99E405}" name="#" totalsRowLabel=" " dataDxfId="233" totalsRowDxfId="232"/>
    <tableColumn id="2" xr3:uid="{717C27A3-DFD3-4849-9EF8-479813BD7560}" name="#_x000a_LW" totalsRowLabel=" " dataDxfId="231" totalsRowDxfId="230"/>
    <tableColumn id="3" xr3:uid="{92944270-D597-43A3-8A3A-C787E72D4987}" name="Filmas _x000a_(Movie)" totalsRowLabel="Total (25)" dataDxfId="229" totalsRowDxfId="228"/>
    <tableColumn id="4" xr3:uid="{9E9218F4-090A-4030-8ABE-62B9763ACBB2}" name="Pajamos _x000a_(GBO)" totalsRowFunction="custom" dataDxfId="227" totalsRowDxfId="226">
      <totalsRowFormula>SUM(Table132345678[Pajamos 
(GBO)])</totalsRowFormula>
    </tableColumn>
    <tableColumn id="5" xr3:uid="{1F068B6C-521E-4913-858B-EE84D695F868}" name="Pajamos _x000a_praeita sav._x000a_(GBO LW)" totalsRowLabel="276 677 €" dataDxfId="225" totalsRowDxfId="224"/>
    <tableColumn id="6" xr3:uid="{39444795-CA35-4035-B044-C6DEDDB96E73}" name="Pakitimas_x000a_(Change)" totalsRowFunction="custom" dataDxfId="223" totalsRowDxfId="222">
      <calculatedColumnFormula>(D3-E3)/E3</calculatedColumnFormula>
      <totalsRowFormula>(D28-E28)/E28</totalsRowFormula>
    </tableColumn>
    <tableColumn id="7" xr3:uid="{18623BF7-57CC-476E-AC2B-28A1A24807D1}" name="Žiūrovų sk. _x000a_(ADM)" totalsRowFunction="custom" dataDxfId="221" totalsRowDxfId="220">
      <totalsRowFormula>SUM(Table132345678[Žiūrovų sk. 
(ADM)])</totalsRowFormula>
    </tableColumn>
    <tableColumn id="8" xr3:uid="{FA34246B-D393-4A51-B19B-294F4267C6C0}" name="Seansų sk. _x000a_(Show count)" dataDxfId="219" totalsRowDxfId="218"/>
    <tableColumn id="9" xr3:uid="{04C7590F-EA3C-48A7-BE58-F70ECF20C11E}" name="Lankomumo vid._x000a_(Average ADM)" dataDxfId="217" totalsRowDxfId="216">
      <calculatedColumnFormula>G3/H3</calculatedColumnFormula>
    </tableColumn>
    <tableColumn id="10" xr3:uid="{5DEC7E3B-5804-4E65-BEE9-FED75462EFFC}" name="Kopijų sk. _x000a_(DCO count)" dataDxfId="215" totalsRowDxfId="214"/>
    <tableColumn id="11" xr3:uid="{7BA523DA-8F98-4F0C-B11A-7FCC44D533BA}" name="Rodymo savaitė_x000a_(Week on screen)" dataDxfId="213" totalsRowDxfId="212"/>
    <tableColumn id="12" xr3:uid="{44C09B96-D769-4AF1-A791-5655149D1B0A}" name="Bendros pajamos _x000a_(Total GBO)" dataDxfId="211" totalsRowDxfId="210"/>
    <tableColumn id="13" xr3:uid="{C1A93E4C-AED3-440A-A59F-85171720A129}" name="Bendras žiūrovų sk._x000a_(Total ADM)" dataDxfId="209" totalsRowDxfId="208"/>
    <tableColumn id="14" xr3:uid="{7EA39D93-A4B8-4986-AB2C-6B673C56C9A5}" name="Premjeros data _x000a_(Release date)" dataDxfId="207" totalsRowDxfId="206"/>
    <tableColumn id="15" xr3:uid="{538A0D71-FF47-41FC-B3FA-C024E929CD8E}" name="Platintojas _x000a_(Distributor)" totalsRowLabel=" " dataDxfId="205" totalsRowDxfId="204"/>
  </tableColumns>
  <tableStyleInfo name="TableStyleLight18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64301766-58B3-44F5-9E8B-7FB040A961BA}" name="Table13234567" displayName="Table13234567" ref="A2:O28" totalsRowCount="1" headerRowDxfId="203" dataDxfId="201" totalsRowDxfId="200" headerRowBorderDxfId="202">
  <sortState xmlns:xlrd2="http://schemas.microsoft.com/office/spreadsheetml/2017/richdata2" ref="A3:O27">
    <sortCondition descending="1" ref="D3:D27"/>
  </sortState>
  <tableColumns count="15">
    <tableColumn id="1" xr3:uid="{E1EF4B13-3365-4FB8-8800-3CF02ADBDD0D}" name="#" totalsRowLabel=" " dataDxfId="199" totalsRowDxfId="198"/>
    <tableColumn id="2" xr3:uid="{316EACD0-F59E-4BEA-AB56-27DC99229BEC}" name="#_x000a_LW" totalsRowLabel=" " dataDxfId="197" totalsRowDxfId="196"/>
    <tableColumn id="3" xr3:uid="{DFB06224-5809-4320-8B21-CA8E0CF04C21}" name="Filmas _x000a_(Movie)" totalsRowLabel="Total (25)" dataDxfId="195" totalsRowDxfId="194"/>
    <tableColumn id="4" xr3:uid="{DC2753A1-E31A-4C44-8C09-EA8BFB4106E2}" name="Pajamos _x000a_(GBO)" totalsRowFunction="custom" dataDxfId="193" totalsRowDxfId="192">
      <totalsRowFormula>SUM(Table13234567[Pajamos 
(GBO)])</totalsRowFormula>
    </tableColumn>
    <tableColumn id="5" xr3:uid="{879EFD79-8867-4AB9-9116-9BC185E7D2F2}" name="Pajamos _x000a_praeita sav._x000a_(GBO LW)" totalsRowLabel="138 012 €" dataDxfId="191" totalsRowDxfId="190"/>
    <tableColumn id="6" xr3:uid="{74270F10-F35D-4649-9F9A-F814DFC96A89}" name="Pakitimas_x000a_(Change)" totalsRowFunction="custom" dataDxfId="189" totalsRowDxfId="188">
      <calculatedColumnFormula>(D3-E3)/E3</calculatedColumnFormula>
      <totalsRowFormula>(D28-E28)/E28</totalsRowFormula>
    </tableColumn>
    <tableColumn id="7" xr3:uid="{F9A3BDA9-1874-4018-947F-6C7092A2BCE8}" name="Žiūrovų sk. _x000a_(ADM)" totalsRowFunction="custom" dataDxfId="187" totalsRowDxfId="186">
      <totalsRowFormula>SUM(Table13234567[Žiūrovų sk. 
(ADM)])</totalsRowFormula>
    </tableColumn>
    <tableColumn id="8" xr3:uid="{C907F4D5-621D-48E6-96C9-2FEBA52B206D}" name="Seansų sk. _x000a_(Show count)" dataDxfId="185" totalsRowDxfId="184"/>
    <tableColumn id="9" xr3:uid="{4FEC060E-29F1-4347-98B2-CBA0F316E235}" name="Lankomumo vid._x000a_(Average ADM)" dataDxfId="183" totalsRowDxfId="182">
      <calculatedColumnFormula>G3/H3</calculatedColumnFormula>
    </tableColumn>
    <tableColumn id="10" xr3:uid="{7C82B4DE-F202-46C4-91E7-307EE522727F}" name="Kopijų sk. _x000a_(DCO count)" dataDxfId="181" totalsRowDxfId="180"/>
    <tableColumn id="11" xr3:uid="{02559F9F-4561-4439-A41B-967CBD68E4BC}" name="Rodymo savaitė_x000a_(Week on screen)" dataDxfId="179" totalsRowDxfId="178"/>
    <tableColumn id="12" xr3:uid="{A42C9665-B2B1-4334-AE92-2E26C7E2720C}" name="Bendros pajamos _x000a_(Total GBO)" dataDxfId="177" totalsRowDxfId="176"/>
    <tableColumn id="13" xr3:uid="{41860FAB-83DB-489A-87D4-75F64C3CF1D6}" name="Bendras žiūrovų sk._x000a_(Total ADM)" dataDxfId="175" totalsRowDxfId="174"/>
    <tableColumn id="14" xr3:uid="{CFC45078-BADB-4B9A-8FD0-C144D9C681F2}" name="Premjeros data _x000a_(Release date)" dataDxfId="173" totalsRowDxfId="172"/>
    <tableColumn id="15" xr3:uid="{F0B66837-17F4-43AE-A8B1-6BFD18D33538}" name="Platintojas _x000a_(Distributor)" totalsRowLabel=" " dataDxfId="171" totalsRowDxfId="170"/>
  </tableColumns>
  <tableStyleInfo name="TableStyleLight18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EA00740-A187-48F7-81D8-101A3594552D}" name="Table1323456" displayName="Table1323456" ref="A2:O28" totalsRowCount="1" headerRowDxfId="169" dataDxfId="167" totalsRowDxfId="166" headerRowBorderDxfId="168">
  <sortState xmlns:xlrd2="http://schemas.microsoft.com/office/spreadsheetml/2017/richdata2" ref="A3:O27">
    <sortCondition descending="1" ref="D2:D27"/>
  </sortState>
  <tableColumns count="15">
    <tableColumn id="1" xr3:uid="{F753203D-60D3-4B04-A58D-7C0B807E5BE0}" name="#" totalsRowLabel=" " dataDxfId="165" totalsRowDxfId="164"/>
    <tableColumn id="2" xr3:uid="{E957089C-4935-4A2D-91A6-DED8D952D3D0}" name="#_x000a_LW" totalsRowLabel=" " dataDxfId="163" totalsRowDxfId="162"/>
    <tableColumn id="3" xr3:uid="{ADDB2378-AFE2-4029-B2C3-03DB6EE6844F}" name="Filmas _x000a_(Movie)" totalsRowLabel="Total (25)" dataDxfId="161" totalsRowDxfId="160"/>
    <tableColumn id="4" xr3:uid="{35E04E68-BFD6-4909-8DCF-722B54DB7F5D}" name="Pajamos _x000a_(GBO)" totalsRowFunction="custom" dataDxfId="159" totalsRowDxfId="158">
      <totalsRowFormula>SUM(Table1323456[Pajamos 
(GBO)])</totalsRowFormula>
    </tableColumn>
    <tableColumn id="5" xr3:uid="{59FE4CC7-54B4-4E7B-979B-7BDAFE433754}" name="Pajamos _x000a_praeita sav._x000a_(GBO LW)" totalsRowLabel="246 222 €" dataDxfId="157" totalsRowDxfId="156"/>
    <tableColumn id="6" xr3:uid="{6472E02D-F46F-41A1-86FB-D2672F893F7F}" name="Pakitimas_x000a_(Change)" totalsRowFunction="custom" dataDxfId="155" totalsRowDxfId="154">
      <calculatedColumnFormula>(D3-E3)/E3</calculatedColumnFormula>
      <totalsRowFormula>(D28-E28)/E28</totalsRowFormula>
    </tableColumn>
    <tableColumn id="7" xr3:uid="{07B977D8-833F-48AD-BC01-0041DA11120A}" name="Žiūrovų sk. _x000a_(ADM)" totalsRowFunction="custom" dataDxfId="153" totalsRowDxfId="152">
      <totalsRowFormula>SUM(Table1323456[Žiūrovų sk. 
(ADM)])</totalsRowFormula>
    </tableColumn>
    <tableColumn id="8" xr3:uid="{944A9906-C8D4-4E41-8C85-11FEC25D0EF3}" name="Seansų sk. _x000a_(Show count)" dataDxfId="151" totalsRowDxfId="150"/>
    <tableColumn id="9" xr3:uid="{0316F85B-DE7A-4B4E-AA59-D4C12123CDDB}" name="Lankomumo vid._x000a_(Average ADM)" dataDxfId="149" totalsRowDxfId="148">
      <calculatedColumnFormula>G3/H3</calculatedColumnFormula>
    </tableColumn>
    <tableColumn id="10" xr3:uid="{740AAD42-3D62-4DDF-9143-7B17DEF64BC4}" name="Kopijų sk. _x000a_(DCO count)" dataDxfId="147" totalsRowDxfId="146"/>
    <tableColumn id="11" xr3:uid="{22D99FD2-66B8-419F-88CD-CAD9597BE4D1}" name="Rodymo savaitė_x000a_(Week on screen)" dataDxfId="145" totalsRowDxfId="144"/>
    <tableColumn id="12" xr3:uid="{67037118-5B01-4B1A-A9B8-BBA8DF1AC9DC}" name="Bendros pajamos _x000a_(Total GBO)" dataDxfId="143" totalsRowDxfId="142"/>
    <tableColumn id="13" xr3:uid="{BA006734-4CE6-49B4-81A1-6B4A86F86032}" name="Bendras žiūrovų sk._x000a_(Total ADM)" dataDxfId="141" totalsRowDxfId="140"/>
    <tableColumn id="14" xr3:uid="{1A6440E0-F6CA-4DA2-A306-2566815730F4}" name="Premjeros data _x000a_(Release date)" dataDxfId="139" totalsRowDxfId="138"/>
    <tableColumn id="15" xr3:uid="{5704DB5B-23A8-496A-B6CC-4135CB12DE48}" name="Platintojas _x000a_(Distributor)" totalsRowLabel=" " dataDxfId="137" totalsRowDxfId="136"/>
  </tableColumns>
  <tableStyleInfo name="TableStyleLight18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6F451681-BDDF-4BF2-AA13-7D17F489B575}" name="Table132345" displayName="Table132345" ref="A2:O33" totalsRowCount="1" headerRowDxfId="135" dataDxfId="133" totalsRowDxfId="132" headerRowBorderDxfId="134">
  <autoFilter ref="A2:O32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2">
    <sortCondition descending="1" ref="D3:D32"/>
  </sortState>
  <tableColumns count="15">
    <tableColumn id="1" xr3:uid="{FDBAF00F-5E54-42BE-90E8-067EAC52F542}" name="#" totalsRowLabel=" " dataDxfId="131" totalsRowDxfId="130"/>
    <tableColumn id="2" xr3:uid="{D3F474E1-3400-4A3F-BF42-EFDA5F88B1ED}" name="#_x000a_LW" totalsRowLabel=" " dataDxfId="129" totalsRowDxfId="128"/>
    <tableColumn id="3" xr3:uid="{B24E944E-7986-4374-A5A0-7B2C402CB02E}" name="Filmas _x000a_(Movie)" totalsRowLabel="Total (30)" dataDxfId="127" totalsRowDxfId="126"/>
    <tableColumn id="4" xr3:uid="{2342D3CC-8AEB-4BB8-BB5A-06873BFE8936}" name="Pajamos _x000a_(GBO)" totalsRowFunction="sum" dataDxfId="125" totalsRowDxfId="124"/>
    <tableColumn id="5" xr3:uid="{EF63B6AF-620A-48C6-BFC6-CE558E47B88F}" name="Pajamos _x000a_praeita sav._x000a_(GBO LW)" totalsRowLabel="317 397 €" dataDxfId="123" totalsRowDxfId="122"/>
    <tableColumn id="6" xr3:uid="{3055BF10-1D43-4ECF-880B-6E81168DF496}" name="Pakitimas_x000a_(Change)" totalsRowFunction="custom" dataDxfId="121" totalsRowDxfId="120">
      <calculatedColumnFormula>(D3-E3)/E3</calculatedColumnFormula>
      <totalsRowFormula>(D33-E33)/E33</totalsRowFormula>
    </tableColumn>
    <tableColumn id="7" xr3:uid="{DFF85532-7C57-40AE-B3C9-B998699E4D37}" name="Žiūrovų sk. _x000a_(ADM)" totalsRowFunction="sum" dataDxfId="119" totalsRowDxfId="118"/>
    <tableColumn id="8" xr3:uid="{7FC1BCCD-3D8A-435C-A594-00712AF76ADA}" name="Seansų sk. _x000a_(Show count)" dataDxfId="117" totalsRowDxfId="116"/>
    <tableColumn id="9" xr3:uid="{3B7E7EB8-5E9C-4809-9B7B-346B00D413F9}" name="Lankomumo vid._x000a_(Average ADM)" dataDxfId="115" totalsRowDxfId="114">
      <calculatedColumnFormula>G3/H3</calculatedColumnFormula>
    </tableColumn>
    <tableColumn id="10" xr3:uid="{902F6AA8-3FAD-4A34-BC20-D46E3AB4EC83}" name="Kopijų sk. _x000a_(DCO count)" dataDxfId="113" totalsRowDxfId="112"/>
    <tableColumn id="11" xr3:uid="{B3C5554C-B84B-4A08-B935-EFCE0DD2F963}" name="Rodymo savaitė_x000a_(Week on screen)" dataDxfId="111" totalsRowDxfId="110"/>
    <tableColumn id="12" xr3:uid="{844E86E7-B831-421D-BBC8-5BE4B2D0AD84}" name="Bendros pajamos _x000a_(Total GBO)" dataDxfId="109" totalsRowDxfId="108"/>
    <tableColumn id="13" xr3:uid="{9112638E-A781-4B4F-B48D-1256F3F85AC3}" name="Bendras žiūrovų sk._x000a_(Total ADM)" dataDxfId="107" totalsRowDxfId="106"/>
    <tableColumn id="14" xr3:uid="{76183D96-0F19-4AFE-8F0F-CEFA6AA6C284}" name="Premjeros data _x000a_(Release date)" dataDxfId="105" totalsRowDxfId="104"/>
    <tableColumn id="15" xr3:uid="{85E7071A-3AAE-491D-A70F-203560A3EE91}" name="Platintojas _x000a_(Distributor)" totalsRowLabel=" " dataDxfId="103" totalsRowDxfId="102"/>
  </tableColumns>
  <tableStyleInfo name="TableStyleLight18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5D93F67-C9ED-4E64-9551-6E86A71B04ED}" name="Table13234" displayName="Table13234" ref="A2:O34" totalsRowCount="1" headerRowDxfId="101" dataDxfId="99" totalsRowDxfId="98" headerRowBorderDxfId="100">
  <autoFilter ref="A2:O33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3">
    <sortCondition descending="1" ref="D3:D33"/>
  </sortState>
  <tableColumns count="15">
    <tableColumn id="1" xr3:uid="{85D6CACE-CD83-436B-A4CE-D9DD268C0363}" name="#" totalsRowLabel=" " dataDxfId="97" totalsRowDxfId="96"/>
    <tableColumn id="2" xr3:uid="{4E4FEAC9-1978-43CB-93AB-39422FFA9E16}" name="#_x000a_LW" totalsRowLabel=" " dataDxfId="95" totalsRowDxfId="94"/>
    <tableColumn id="3" xr3:uid="{48302C2B-345B-4F89-A9D3-661C9B240DD3}" name="Filmas _x000a_(Movie)" totalsRowLabel="Total (31)" dataDxfId="93" totalsRowDxfId="92"/>
    <tableColumn id="4" xr3:uid="{0DA94864-DF13-409F-892E-654351B078BB}" name="Pajamos _x000a_(GBO)" totalsRowFunction="sum" dataDxfId="91" totalsRowDxfId="90"/>
    <tableColumn id="5" xr3:uid="{82F8F2CA-52C7-4ACB-BB61-4B541DA0D914}" name="Pajamos _x000a_praeita sav._x000a_(GBO LW)" totalsRowLabel="210 579 €" dataDxfId="89" totalsRowDxfId="88"/>
    <tableColumn id="6" xr3:uid="{CC793E3D-1B09-420C-AC81-505E5480F090}" name="Pakitimas_x000a_(Change)" totalsRowFunction="custom" dataDxfId="87" totalsRowDxfId="86">
      <calculatedColumnFormula>(D3-E3)/E3</calculatedColumnFormula>
      <totalsRowFormula>(D34-E34)/E34</totalsRowFormula>
    </tableColumn>
    <tableColumn id="7" xr3:uid="{FF7E2946-9763-4148-BFBB-A05127A1188B}" name="Žiūrovų sk. _x000a_(ADM)" totalsRowFunction="sum" dataDxfId="85" totalsRowDxfId="84"/>
    <tableColumn id="8" xr3:uid="{F17EF21B-FA6B-49D8-94D4-15EA3826D871}" name="Seansų sk. _x000a_(Show count)" dataDxfId="83" totalsRowDxfId="82"/>
    <tableColumn id="9" xr3:uid="{ADE618D3-F824-43E6-8574-C7BBA390E4AE}" name="Lankomumo vid._x000a_(Average ADM)" dataDxfId="81" totalsRowDxfId="80">
      <calculatedColumnFormula>G3/H3</calculatedColumnFormula>
    </tableColumn>
    <tableColumn id="10" xr3:uid="{D3EFE352-33C9-44E1-9AFA-6BDB65472EBC}" name="Kopijų sk. _x000a_(DCO count)" dataDxfId="79" totalsRowDxfId="78"/>
    <tableColumn id="11" xr3:uid="{D51A2E4B-EDAC-4788-A744-36A72A2E57AB}" name="Rodymo savaitė_x000a_(Week on screen)" dataDxfId="77" totalsRowDxfId="76"/>
    <tableColumn id="12" xr3:uid="{53D28650-83B6-4110-B8B0-68E406499AC9}" name="Bendros pajamos _x000a_(Total GBO)" dataDxfId="75" totalsRowDxfId="74"/>
    <tableColumn id="13" xr3:uid="{B924A48E-B1AA-44B0-86A9-A501EFC03D16}" name="Bendras žiūrovų sk._x000a_(Total ADM)" dataDxfId="73" totalsRowDxfId="72"/>
    <tableColumn id="14" xr3:uid="{513E92DC-A29F-46AC-9976-A7A26FCB93A9}" name="Premjeros data _x000a_(Release date)" dataDxfId="71" totalsRowDxfId="70"/>
    <tableColumn id="15" xr3:uid="{A3A0E9B0-806A-4934-BA78-B0E787AA9E39}" name="Platintojas _x000a_(Distributor)" totalsRowLabel=" " dataDxfId="69" totalsRowDxfId="68"/>
  </tableColumns>
  <tableStyleInfo name="TableStyleLight18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4A67B42D-3514-496B-9990-81D3DF6F9B12}" name="Table1323" displayName="Table1323" ref="A2:O40" totalsRowCount="1" headerRowDxfId="67" dataDxfId="65" totalsRowDxfId="64" headerRowBorderDxfId="66">
  <autoFilter ref="A2:O39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39">
    <sortCondition descending="1" ref="D3:D39"/>
  </sortState>
  <tableColumns count="15">
    <tableColumn id="1" xr3:uid="{CEB02A16-7C52-4C89-8C81-6BA98AAF6CCC}" name="#" totalsRowLabel=" " dataDxfId="63" totalsRowDxfId="62"/>
    <tableColumn id="2" xr3:uid="{6A3BDF97-9D57-4CFE-A49E-EFA76A652E0B}" name="#_x000a_LW" totalsRowLabel=" " dataDxfId="61" totalsRowDxfId="60"/>
    <tableColumn id="3" xr3:uid="{05095485-033C-487A-A8C0-C91ADB77DDA3}" name="Filmas _x000a_(Movie)" totalsRowLabel="Total (37)" dataDxfId="59" totalsRowDxfId="58"/>
    <tableColumn id="4" xr3:uid="{4FA48A43-6ACC-44EE-AC02-E4A961BEC8F9}" name="Pajamos _x000a_(GBO)" totalsRowFunction="sum" dataDxfId="57" totalsRowDxfId="56"/>
    <tableColumn id="5" xr3:uid="{0CC1FDB4-8675-4B55-AFE7-4D6D795B9F2B}" name="Pajamos _x000a_praeita sav._x000a_(GBO LW)" totalsRowLabel="145 669 €" dataDxfId="55" totalsRowDxfId="54"/>
    <tableColumn id="6" xr3:uid="{CEA47137-3DB6-4B3E-B4C4-5FA7A4AFB3A4}" name="Pakitimas_x000a_(Change)" totalsRowFunction="custom" dataDxfId="53" totalsRowDxfId="52">
      <calculatedColumnFormula>(D3-E3)/E3</calculatedColumnFormula>
      <totalsRowFormula>(D40-E40)/E40</totalsRowFormula>
    </tableColumn>
    <tableColumn id="7" xr3:uid="{FF6ECC81-54CA-4B17-B68C-8797C84779C2}" name="Žiūrovų sk. _x000a_(ADM)" totalsRowFunction="sum" dataDxfId="51" totalsRowDxfId="50"/>
    <tableColumn id="8" xr3:uid="{99F70A8D-5247-402F-A00D-D05C7251E3CE}" name="Seansų sk. _x000a_(Show count)" dataDxfId="49" totalsRowDxfId="48"/>
    <tableColumn id="9" xr3:uid="{3A0228C9-106F-4105-AC90-5D540E0B90BB}" name="Lankomumo vid._x000a_(Average ADM)" dataDxfId="47" totalsRowDxfId="46">
      <calculatedColumnFormula>G3/H3</calculatedColumnFormula>
    </tableColumn>
    <tableColumn id="10" xr3:uid="{75B187EA-DF59-4020-9DF8-839566DFA3F3}" name="Kopijų sk. _x000a_(DCO count)" dataDxfId="45" totalsRowDxfId="44"/>
    <tableColumn id="11" xr3:uid="{B95C394B-B488-486B-837C-41FC1A719F11}" name="Rodymo savaitė_x000a_(Week on screen)" dataDxfId="43" totalsRowDxfId="42"/>
    <tableColumn id="12" xr3:uid="{89B4F99E-AE9F-47D6-A9CF-985A6D965312}" name="Bendros pajamos _x000a_(Total GBO)" dataDxfId="41" totalsRowDxfId="40"/>
    <tableColumn id="13" xr3:uid="{4ED8ABB9-1883-4C8D-AA3E-871BD0D70A48}" name="Bendras žiūrovų sk._x000a_(Total ADM)" dataDxfId="39" totalsRowDxfId="38"/>
    <tableColumn id="14" xr3:uid="{3437B874-3E5D-4D12-8739-2723DB44D690}" name="Premjeros data _x000a_(Release date)" dataDxfId="37" totalsRowDxfId="36"/>
    <tableColumn id="15" xr3:uid="{89B51F05-9E21-4DD9-8D5D-13B5630535D8}" name="Platintojas _x000a_(Distributor)" totalsRowLabel=" " dataDxfId="35" totalsRowDxfId="34"/>
  </tableColumns>
  <tableStyleInfo name="TableStyleLight18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D28A846-C6A7-4D0A-92C9-293C71DDD00B}" name="Table132" displayName="Table132" ref="A2:O29" totalsRowCount="1" headerRowDxfId="33" dataDxfId="31" totalsRowDxfId="30" headerRowBorderDxfId="32">
  <autoFilter ref="A2:O28" xr:uid="{00000000-000C-0000-FFFF-FFFF0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sortState xmlns:xlrd2="http://schemas.microsoft.com/office/spreadsheetml/2017/richdata2" ref="A3:O28">
    <sortCondition descending="1" ref="D3:D28"/>
  </sortState>
  <tableColumns count="15">
    <tableColumn id="1" xr3:uid="{B4688AC5-01E8-42FD-870C-BCF5577C432E}" name="#" totalsRowLabel=" " dataDxfId="29" totalsRowDxfId="28"/>
    <tableColumn id="2" xr3:uid="{B3454D60-6D2E-4DF6-A511-09C0BF28D47C}" name="#_x000a_LW" dataDxfId="27" totalsRowDxfId="26"/>
    <tableColumn id="3" xr3:uid="{43C0A685-7248-48AF-B5D4-FCB8382D54C4}" name="Filmas _x000a_(Movie)" totalsRowLabel="Total (26)" dataDxfId="25" totalsRowDxfId="24"/>
    <tableColumn id="4" xr3:uid="{011775B1-EAB5-4D31-A092-1DFF0BD63D2D}" name="Pajamos _x000a_(GBO)" totalsRowFunction="sum" dataDxfId="23" totalsRowDxfId="22"/>
    <tableColumn id="5" xr3:uid="{3D4F41C3-68AC-4B52-BEA8-FA73D48D2E00}" name="Pajamos _x000a_praeita sav._x000a_(GBO LW)" totalsRowLabel="146 231 €" dataDxfId="21" totalsRowDxfId="20"/>
    <tableColumn id="6" xr3:uid="{13340EA6-C652-4B3D-867E-B67D62DBE66B}" name="Pakitimas_x000a_(Change)" totalsRowFunction="custom" dataDxfId="19" totalsRowDxfId="18">
      <calculatedColumnFormula>(D3-E3)/E3</calculatedColumnFormula>
      <totalsRowFormula>(D29-E29)/E29</totalsRowFormula>
    </tableColumn>
    <tableColumn id="7" xr3:uid="{7E1E1CAC-8619-4B4C-B1AB-D1E804FBECE9}" name="Žiūrovų sk. _x000a_(ADM)" totalsRowFunction="sum" dataDxfId="17" totalsRowDxfId="16"/>
    <tableColumn id="8" xr3:uid="{1AB3A279-CF4A-4C72-A9DC-C02FB467CC56}" name="Seansų sk. _x000a_(Show count)" dataDxfId="15" totalsRowDxfId="14"/>
    <tableColumn id="9" xr3:uid="{172513C7-DC83-4998-B2B7-7B937B5BE88D}" name="Lankomumo vid._x000a_(Average ADM)" dataDxfId="13" totalsRowDxfId="12">
      <calculatedColumnFormula>G3/H3</calculatedColumnFormula>
    </tableColumn>
    <tableColumn id="10" xr3:uid="{D12B2A51-3D9E-4511-9F44-8A1B69EB5539}" name="Kopijų sk. _x000a_(DCO count)" dataDxfId="11" totalsRowDxfId="10"/>
    <tableColumn id="11" xr3:uid="{DD6831F6-7322-4A87-A887-894A86157065}" name="Rodymo savaitė_x000a_(Week on screen)" dataDxfId="9" totalsRowDxfId="8"/>
    <tableColumn id="12" xr3:uid="{CBF54D99-BC3E-449C-A261-B9CBC75D87F9}" name="Bendros pajamos _x000a_(Total GBO)" dataDxfId="7" totalsRowDxfId="6"/>
    <tableColumn id="13" xr3:uid="{80171298-D2E5-491A-AB5C-0867C4776906}" name="Bendras žiūrovų sk._x000a_(Total ADM)" dataDxfId="5" totalsRowDxfId="4"/>
    <tableColumn id="14" xr3:uid="{4B579497-93E6-4ECE-958D-6AAB5F67C395}" name="Premjeros data _x000a_(Release date)" dataDxfId="3" totalsRowDxfId="2"/>
    <tableColumn id="15" xr3:uid="{1D266629-D00E-4FF0-8222-7C4F75A66396}" name="Platintojas _x000a_(Distributor)" totalsRowLabel=" " dataDxfId="1" totalsRowDxfId="0"/>
  </tableColumns>
  <tableStyleInfo name="TableStyleLight1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8B73C605-B23C-4306-A116-6C6193505532}" name="Table13234567891011121314151617181926192021222324" displayName="Table13234567891011121314151617181926192021222324" ref="A2:O33" totalsRowCount="1" headerRowDxfId="815" dataDxfId="813" totalsRowDxfId="812" headerRowBorderDxfId="814">
  <sortState xmlns:xlrd2="http://schemas.microsoft.com/office/spreadsheetml/2017/richdata2" ref="A3:O32">
    <sortCondition descending="1" ref="D3:D32"/>
  </sortState>
  <tableColumns count="15">
    <tableColumn id="1" xr3:uid="{358643CE-BF20-4753-8221-4B89986C584B}" name="#" totalsRowLabel=" " dataDxfId="811" totalsRowDxfId="810"/>
    <tableColumn id="2" xr3:uid="{3A5BB71D-CFF8-44C9-89A3-9EE9A3D37D48}" name="#_x000a_LW" totalsRowLabel=" " dataDxfId="809" totalsRowDxfId="808"/>
    <tableColumn id="3" xr3:uid="{616FCC8D-8B19-4A99-9263-FCE256C91072}" name="Filmas _x000a_(Movie)" totalsRowLabel="Total (30)" dataDxfId="807" totalsRowDxfId="806"/>
    <tableColumn id="4" xr3:uid="{10F79289-C08D-4BF0-8344-4232248FFA5D}" name="Pajamos _x000a_(GBO)" totalsRowFunction="sum" dataDxfId="805" totalsRowDxfId="804"/>
    <tableColumn id="5" xr3:uid="{939A010F-B82D-42BB-B104-0900D2795310}" name="Pajamos _x000a_praeita sav._x000a_(GBO LW)" totalsRowLabel="364 177 €" dataDxfId="803" totalsRowDxfId="802"/>
    <tableColumn id="6" xr3:uid="{7FB7CC0F-CDDE-4A29-BB6F-DF231D9CBC18}" name="Pakitimas_x000a_(Change)" totalsRowFunction="custom" dataDxfId="801" totalsRowDxfId="800">
      <calculatedColumnFormula>(D3-E3)/E3</calculatedColumnFormula>
      <totalsRowFormula>(D33-E33)/E33</totalsRowFormula>
    </tableColumn>
    <tableColumn id="7" xr3:uid="{6A232F38-3A5A-48FA-9972-28885A9EF379}" name="Žiūrovų sk. _x000a_(ADM)" totalsRowFunction="sum" dataDxfId="799" totalsRowDxfId="798"/>
    <tableColumn id="8" xr3:uid="{4D0039C6-6AE7-4A18-8848-B6D16BF67B14}" name="Seansų sk. _x000a_(Show count)" dataDxfId="797" totalsRowDxfId="796"/>
    <tableColumn id="9" xr3:uid="{7C8D5672-E86C-4BE3-9783-A377188C1FA4}" name="Lankomumo vid._x000a_(Average ADM)" dataDxfId="795" totalsRowDxfId="794">
      <calculatedColumnFormula>G3/H3</calculatedColumnFormula>
    </tableColumn>
    <tableColumn id="10" xr3:uid="{95E305E4-2D05-490C-9637-E1ED0D516575}" name="Kopijų sk. _x000a_(DCO count)" dataDxfId="793" totalsRowDxfId="792"/>
    <tableColumn id="11" xr3:uid="{01143240-3546-43DF-9290-D653485D9DD2}" name="Rodymo savaitė_x000a_(Week on screen)" dataDxfId="791" totalsRowDxfId="790"/>
    <tableColumn id="12" xr3:uid="{A0CDB6FF-6703-483F-B2AD-5757E0F3F07D}" name="Bendros pajamos _x000a_(Total GBO)" dataDxfId="789" totalsRowDxfId="788"/>
    <tableColumn id="13" xr3:uid="{0C3EB72A-C44E-49AB-B491-0E699D2C21BA}" name="Bendras žiūrovų sk._x000a_(Total ADM)" dataDxfId="787" totalsRowDxfId="786"/>
    <tableColumn id="14" xr3:uid="{3304747C-C110-4AF3-BB73-450F49C3D5C9}" name="Premjeros data _x000a_(Release date)" dataDxfId="785" totalsRowDxfId="784"/>
    <tableColumn id="15" xr3:uid="{A9E82E2D-812B-426D-B899-30AE32050393}" name="Platintojas _x000a_(Distributor)" totalsRowLabel=" " dataDxfId="783" totalsRowDxfId="782"/>
  </tableColumns>
  <tableStyleInfo name="TableStyleLight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C2BF791C-B45A-40F2-82DE-BCEA3D022C10}" name="Table132345678910111213141516171819261920212223" displayName="Table132345678910111213141516171819261920212223" ref="A2:O31" totalsRowCount="1" headerRowDxfId="781" dataDxfId="779" totalsRowDxfId="778" headerRowBorderDxfId="780">
  <sortState xmlns:xlrd2="http://schemas.microsoft.com/office/spreadsheetml/2017/richdata2" ref="A3:O30">
    <sortCondition descending="1" ref="D3:D30"/>
  </sortState>
  <tableColumns count="15">
    <tableColumn id="1" xr3:uid="{38C684CD-C87A-4358-8F4F-280E29A0F2CE}" name="#" totalsRowLabel=" " dataDxfId="777" totalsRowDxfId="776"/>
    <tableColumn id="2" xr3:uid="{444B4786-3F88-433A-B225-27414DFD025A}" name="#_x000a_LW" totalsRowLabel=" " dataDxfId="775" totalsRowDxfId="774"/>
    <tableColumn id="3" xr3:uid="{ED685C19-9A45-4A40-BBE8-EB296865405D}" name="Filmas _x000a_(Movie)" totalsRowLabel="Total (28)" dataDxfId="773" totalsRowDxfId="772"/>
    <tableColumn id="4" xr3:uid="{E4EF315F-F24D-4BDE-B767-F0EDCA29FD73}" name="Pajamos _x000a_(GBO)" totalsRowFunction="sum" dataDxfId="771" totalsRowDxfId="770"/>
    <tableColumn id="5" xr3:uid="{8CDA81ED-2CF1-4FA9-A850-AAAF56CD35EC}" name="Pajamos _x000a_praeita sav._x000a_(GBO LW)" totalsRowLabel="307 927 €" dataDxfId="769" totalsRowDxfId="768"/>
    <tableColumn id="6" xr3:uid="{5CBF283F-ACB8-4359-8544-A809D0599698}" name="Pakitimas_x000a_(Change)" totalsRowFunction="custom" dataDxfId="767" totalsRowDxfId="766">
      <calculatedColumnFormula>(D3-E3)/E3</calculatedColumnFormula>
      <totalsRowFormula>(D31-E31)/E31</totalsRowFormula>
    </tableColumn>
    <tableColumn id="7" xr3:uid="{00642DD3-A984-4581-9633-063EF5ADF927}" name="Žiūrovų sk. _x000a_(ADM)" totalsRowFunction="sum" dataDxfId="765" totalsRowDxfId="764"/>
    <tableColumn id="8" xr3:uid="{D2690250-5E55-4C5C-B539-A90725D82145}" name="Seansų sk. _x000a_(Show count)" dataDxfId="763" totalsRowDxfId="762"/>
    <tableColumn id="9" xr3:uid="{BD6F689F-1BEF-4B3A-AD6A-CB5AA4328A2E}" name="Lankomumo vid._x000a_(Average ADM)" dataDxfId="761" totalsRowDxfId="760">
      <calculatedColumnFormula>G3/H3</calculatedColumnFormula>
    </tableColumn>
    <tableColumn id="10" xr3:uid="{B1AAEB6D-6BAD-474E-B50A-CB7277750618}" name="Kopijų sk. _x000a_(DCO count)" dataDxfId="759" totalsRowDxfId="758"/>
    <tableColumn id="11" xr3:uid="{A098D808-EA31-493F-BA48-4A34F62BA86C}" name="Rodymo savaitė_x000a_(Week on screen)" dataDxfId="757" totalsRowDxfId="756"/>
    <tableColumn id="12" xr3:uid="{2C7F2F63-DDE2-4523-9972-3ED3B5690AAF}" name="Bendros pajamos _x000a_(Total GBO)" dataDxfId="755" totalsRowDxfId="754"/>
    <tableColumn id="13" xr3:uid="{D404665D-1346-4521-BA5A-375509E72DCB}" name="Bendras žiūrovų sk._x000a_(Total ADM)" dataDxfId="753" totalsRowDxfId="752"/>
    <tableColumn id="14" xr3:uid="{CCB3AF9A-6B0E-4850-850D-ED5438B3ABAB}" name="Premjeros data _x000a_(Release date)" dataDxfId="751" totalsRowDxfId="750"/>
    <tableColumn id="15" xr3:uid="{82592065-B408-469C-AE8C-91B52D4AEE40}" name="Platintojas _x000a_(Distributor)" totalsRowLabel=" " dataDxfId="749" totalsRowDxfId="748"/>
  </tableColumns>
  <tableStyleInfo name="TableStyleLight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E89C6904-EB0C-46F0-A634-AC8BD157C27B}" name="Table1323456789101112131415161718192619202122" displayName="Table1323456789101112131415161718192619202122" ref="A2:O34" totalsRowCount="1" headerRowDxfId="747" dataDxfId="745" totalsRowDxfId="744" headerRowBorderDxfId="746">
  <sortState xmlns:xlrd2="http://schemas.microsoft.com/office/spreadsheetml/2017/richdata2" ref="A3:O33">
    <sortCondition descending="1" ref="D3:D33"/>
  </sortState>
  <tableColumns count="15">
    <tableColumn id="1" xr3:uid="{54A91320-C70A-4A19-9718-0B47DB2FDA7D}" name="#" totalsRowLabel=" " dataDxfId="743" totalsRowDxfId="742"/>
    <tableColumn id="2" xr3:uid="{CE015895-685B-425D-952F-3F14B8639DCF}" name="#_x000a_LW" totalsRowLabel=" " dataDxfId="741" totalsRowDxfId="740"/>
    <tableColumn id="3" xr3:uid="{FCE63A92-C66A-4A0D-80B8-053F91096E49}" name="Filmas _x000a_(Movie)" totalsRowLabel="Total (31)" dataDxfId="739" totalsRowDxfId="738"/>
    <tableColumn id="4" xr3:uid="{EC0BE4E7-2FEC-4EB2-8B56-964EB73CD6F1}" name="Pajamos _x000a_(GBO)" totalsRowFunction="sum" dataDxfId="737" totalsRowDxfId="736"/>
    <tableColumn id="5" xr3:uid="{E8BF3557-BC89-4522-BF3E-0D04166E949C}" name="Pajamos _x000a_praeita sav._x000a_(GBO LW)" totalsRowLabel="202 800 €" dataDxfId="735" totalsRowDxfId="734"/>
    <tableColumn id="6" xr3:uid="{9874C358-BAAA-441F-BE8C-65966319AED0}" name="Pakitimas_x000a_(Change)" totalsRowFunction="custom" dataDxfId="733" totalsRowDxfId="732">
      <calculatedColumnFormula>(D3-E3)/E3</calculatedColumnFormula>
      <totalsRowFormula>(D34-E34)/E34</totalsRowFormula>
    </tableColumn>
    <tableColumn id="7" xr3:uid="{E36F5128-A094-4A81-B39E-56F49FFB7F11}" name="Žiūrovų sk. _x000a_(ADM)" totalsRowFunction="sum" dataDxfId="731" totalsRowDxfId="730"/>
    <tableColumn id="8" xr3:uid="{1FDDFB10-8CE2-4CB8-B470-7C8AA30A7105}" name="Seansų sk. _x000a_(Show count)" dataDxfId="729" totalsRowDxfId="728"/>
    <tableColumn id="9" xr3:uid="{E7DE8A6F-DD9F-4AF4-91E5-95F0FED06647}" name="Lankomumo vid._x000a_(Average ADM)" dataDxfId="727" totalsRowDxfId="726">
      <calculatedColumnFormula>G3/H3</calculatedColumnFormula>
    </tableColumn>
    <tableColumn id="10" xr3:uid="{C181B97D-53F7-4A92-97D4-30C93C732D38}" name="Kopijų sk. _x000a_(DCO count)" dataDxfId="725" totalsRowDxfId="724"/>
    <tableColumn id="11" xr3:uid="{E6859855-4B27-4AA5-9F46-4A531C4DB01E}" name="Rodymo savaitė_x000a_(Week on screen)" dataDxfId="723" totalsRowDxfId="722"/>
    <tableColumn id="12" xr3:uid="{C2514356-D349-4B5C-A250-CA77EFA27B55}" name="Bendros pajamos _x000a_(Total GBO)" dataDxfId="721" totalsRowDxfId="720"/>
    <tableColumn id="13" xr3:uid="{1ABD3C23-2E3A-4AC4-8830-41A6E1190872}" name="Bendras žiūrovų sk._x000a_(Total ADM)" dataDxfId="719" totalsRowDxfId="718"/>
    <tableColumn id="14" xr3:uid="{938F1A96-5C27-4B4E-9625-698F94EA4B0E}" name="Premjeros data _x000a_(Release date)" dataDxfId="717" totalsRowDxfId="716"/>
    <tableColumn id="15" xr3:uid="{8AB043BA-4A5D-4731-ACB0-8D655276ECAD}" name="Platintojas _x000a_(Distributor)" totalsRowLabel=" " dataDxfId="715" totalsRowDxfId="714"/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7F0267C7-5E6E-4083-9A8C-C2A287E7574C}" name="Table13234567891011121314151617181926192021" displayName="Table13234567891011121314151617181926192021" ref="A2:O31" totalsRowCount="1" headerRowDxfId="713" dataDxfId="711" totalsRowDxfId="710" headerRowBorderDxfId="712">
  <sortState xmlns:xlrd2="http://schemas.microsoft.com/office/spreadsheetml/2017/richdata2" ref="A3:O30">
    <sortCondition descending="1" ref="D3:D30"/>
  </sortState>
  <tableColumns count="15">
    <tableColumn id="1" xr3:uid="{CD72BEE9-3103-47C8-999B-24937EF0FE58}" name="#" totalsRowLabel=" " dataDxfId="709" totalsRowDxfId="708"/>
    <tableColumn id="2" xr3:uid="{5AF56BB2-CDD3-4344-8F33-6689F80CDAF7}" name="#_x000a_LW" totalsRowLabel=" " dataDxfId="707" totalsRowDxfId="706"/>
    <tableColumn id="3" xr3:uid="{04663CB8-8E9B-45AC-B5FA-4C16C82F8FAE}" name="Filmas _x000a_(Movie)" totalsRowLabel="Total (28)" dataDxfId="705" totalsRowDxfId="704"/>
    <tableColumn id="4" xr3:uid="{0576395C-E36F-452C-A6BD-7FAF0656C3B2}" name="Pajamos _x000a_(GBO)" totalsRowFunction="sum" dataDxfId="703" totalsRowDxfId="702"/>
    <tableColumn id="5" xr3:uid="{A9FF8EE4-A40D-42B3-B962-E1C95AC296B5}" name="Pajamos _x000a_praeita sav._x000a_(GBO LW)" totalsRowLabel="192 099 €" dataDxfId="701" totalsRowDxfId="700"/>
    <tableColumn id="6" xr3:uid="{48E9A190-364B-41BF-9883-27F8D9C82572}" name="Pakitimas_x000a_(Change)" totalsRowFunction="custom" dataDxfId="699" totalsRowDxfId="698">
      <calculatedColumnFormula>(D3-E3)/E3</calculatedColumnFormula>
      <totalsRowFormula>(D31-E31)/E31</totalsRowFormula>
    </tableColumn>
    <tableColumn id="7" xr3:uid="{CBDFC4AF-0DB3-4B1D-8577-AF71C18978C0}" name="Žiūrovų sk. _x000a_(ADM)" totalsRowFunction="sum" dataDxfId="697" totalsRowDxfId="696"/>
    <tableColumn id="8" xr3:uid="{9706C468-689E-4189-9B74-DF6731CEAED9}" name="Seansų sk. _x000a_(Show count)" dataDxfId="695" totalsRowDxfId="694"/>
    <tableColumn id="9" xr3:uid="{2B70EE84-8CE0-420B-AA2C-D56058128C2C}" name="Lankomumo vid._x000a_(Average ADM)" dataDxfId="693" totalsRowDxfId="692">
      <calculatedColumnFormula>G3/H3</calculatedColumnFormula>
    </tableColumn>
    <tableColumn id="10" xr3:uid="{67DD301F-3E16-49D0-A46D-67DADB95F7F7}" name="Kopijų sk. _x000a_(DCO count)" dataDxfId="691" totalsRowDxfId="690"/>
    <tableColumn id="11" xr3:uid="{B5F7D2E1-5A6A-41F4-B798-5EDC6F5300B4}" name="Rodymo savaitė_x000a_(Week on screen)" dataDxfId="689" totalsRowDxfId="688"/>
    <tableColumn id="12" xr3:uid="{3DCE5C5C-4017-423F-A498-F395EC2D3F04}" name="Bendros pajamos _x000a_(Total GBO)" dataDxfId="687" totalsRowDxfId="686"/>
    <tableColumn id="13" xr3:uid="{8575EA62-2F98-480A-BC3D-25CA34B85D00}" name="Bendras žiūrovų sk._x000a_(Total ADM)" dataDxfId="685" totalsRowDxfId="684"/>
    <tableColumn id="14" xr3:uid="{6A4CCBF0-973C-4C9B-98B8-CAAFC2C25D76}" name="Premjeros data _x000a_(Release date)" dataDxfId="683" totalsRowDxfId="682"/>
    <tableColumn id="15" xr3:uid="{3A990E1D-11F7-41AA-BC00-F9BD2212CB28}" name="Platintojas _x000a_(Distributor)" totalsRowLabel=" " dataDxfId="681" totalsRowDxfId="680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B7CA2EA9-905B-4901-9B45-0F4DE7579532}" name="Table132345678910111213141516171819261920" displayName="Table132345678910111213141516171819261920" ref="A2:O29" totalsRowCount="1" headerRowDxfId="679" dataDxfId="677" totalsRowDxfId="676" headerRowBorderDxfId="678">
  <sortState xmlns:xlrd2="http://schemas.microsoft.com/office/spreadsheetml/2017/richdata2" ref="A3:O28">
    <sortCondition descending="1" ref="D3:D28"/>
  </sortState>
  <tableColumns count="15">
    <tableColumn id="1" xr3:uid="{B23968C0-B433-4A8D-B8CE-E01DCBBC4DA6}" name="#" totalsRowLabel=" " dataDxfId="675" totalsRowDxfId="674"/>
    <tableColumn id="2" xr3:uid="{D2AE6A89-BD30-4A54-A6B3-F36AE5C7C5D4}" name="#_x000a_LW" totalsRowLabel=" " dataDxfId="673" totalsRowDxfId="672"/>
    <tableColumn id="3" xr3:uid="{F032877B-9A0B-4B13-A893-C03C0E24D497}" name="Filmas _x000a_(Movie)" totalsRowLabel="Total (26)" dataDxfId="671" totalsRowDxfId="670"/>
    <tableColumn id="4" xr3:uid="{D3CCCF3B-A30B-4081-967B-8998BEDFC44C}" name="Pajamos _x000a_(GBO)" totalsRowFunction="sum" dataDxfId="669" totalsRowDxfId="668"/>
    <tableColumn id="5" xr3:uid="{98029128-0B11-49BF-B3BC-9CF0FD4EF334}" name="Pajamos _x000a_praeita sav._x000a_(GBO LW)" totalsRowLabel="289 723 €" dataDxfId="667" totalsRowDxfId="666"/>
    <tableColumn id="6" xr3:uid="{808E8544-35CB-4502-84A4-C8BE925EC7CC}" name="Pakitimas_x000a_(Change)" totalsRowFunction="custom" dataDxfId="665" totalsRowDxfId="664">
      <calculatedColumnFormula>(D3-E3)/E3</calculatedColumnFormula>
      <totalsRowFormula>(D29-E29)/E29</totalsRowFormula>
    </tableColumn>
    <tableColumn id="7" xr3:uid="{2EB8B349-7DD2-44C2-BC50-6C96EC1D52C1}" name="Žiūrovų sk. _x000a_(ADM)" totalsRowFunction="sum" dataDxfId="663" totalsRowDxfId="662"/>
    <tableColumn id="8" xr3:uid="{7F47F4C3-BF7E-44C0-8CCF-C7954B500E76}" name="Seansų sk. _x000a_(Show count)" dataDxfId="661" totalsRowDxfId="660"/>
    <tableColumn id="9" xr3:uid="{8F18CD5C-0A13-4017-A8CC-E82E8CC8F92A}" name="Lankomumo vid._x000a_(Average ADM)" dataDxfId="659" totalsRowDxfId="658">
      <calculatedColumnFormula>G3/H3</calculatedColumnFormula>
    </tableColumn>
    <tableColumn id="10" xr3:uid="{99411B30-FB81-408E-97D2-C2F0F188522C}" name="Kopijų sk. _x000a_(DCO count)" dataDxfId="657" totalsRowDxfId="656"/>
    <tableColumn id="11" xr3:uid="{D645E203-91B2-4CD2-AB90-7D164B8560C3}" name="Rodymo savaitė_x000a_(Week on screen)" dataDxfId="655" totalsRowDxfId="654"/>
    <tableColumn id="12" xr3:uid="{5BF3F80E-8746-4BD5-B2A0-5E314E9FA79F}" name="Bendros pajamos _x000a_(Total GBO)" dataDxfId="653" totalsRowDxfId="652"/>
    <tableColumn id="13" xr3:uid="{9C22E942-89A9-4D0D-8DAE-1866423A2FF1}" name="Bendras žiūrovų sk._x000a_(Total ADM)" dataDxfId="651" totalsRowDxfId="650"/>
    <tableColumn id="14" xr3:uid="{1EAEC549-54C8-473F-BFCD-1903AA01F863}" name="Premjeros data _x000a_(Release date)" dataDxfId="649" totalsRowDxfId="648"/>
    <tableColumn id="15" xr3:uid="{B2D49F9F-08D9-4510-B801-1981E3C2F96F}" name="Platintojas _x000a_(Distributor)" totalsRowLabel=" " dataDxfId="647" totalsRowDxfId="646"/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116541F0-BED0-4F5A-BF3A-9376D2D3B0DE}" name="Table1323456789101112131415161718192619" displayName="Table1323456789101112131415161718192619" ref="A2:O29" totalsRowCount="1" headerRowDxfId="645" dataDxfId="643" totalsRowDxfId="642" headerRowBorderDxfId="644">
  <sortState xmlns:xlrd2="http://schemas.microsoft.com/office/spreadsheetml/2017/richdata2" ref="A3:O28">
    <sortCondition descending="1" ref="D3:D28"/>
  </sortState>
  <tableColumns count="15">
    <tableColumn id="1" xr3:uid="{0B747BE2-8553-4D3E-9980-78E8C866D1F8}" name="#" totalsRowLabel=" " dataDxfId="641" totalsRowDxfId="640"/>
    <tableColumn id="2" xr3:uid="{2133AC3F-815F-45D4-9FB1-4FD9E099883E}" name="#_x000a_LW" totalsRowLabel=" " dataDxfId="639" totalsRowDxfId="638"/>
    <tableColumn id="3" xr3:uid="{0127D3E9-E499-421E-AFAF-210C359FF2F5}" name="Filmas _x000a_(Movie)" totalsRowLabel="Total (26)" dataDxfId="637" totalsRowDxfId="636"/>
    <tableColumn id="4" xr3:uid="{67401314-3986-4495-BDC4-6C61C87942F0}" name="Pajamos _x000a_(GBO)" totalsRowFunction="sum" dataDxfId="635" totalsRowDxfId="634"/>
    <tableColumn id="5" xr3:uid="{22548BF4-86CA-49B0-A8BB-593752CF5955}" name="Pajamos _x000a_praeita sav._x000a_(GBO LW)" totalsRowLabel="251 324 €" dataDxfId="633" totalsRowDxfId="632"/>
    <tableColumn id="6" xr3:uid="{8B91AE22-F14B-48BB-85EC-124D1E5B46C8}" name="Pakitimas_x000a_(Change)" totalsRowFunction="custom" dataDxfId="631" totalsRowDxfId="630">
      <calculatedColumnFormula>(D3-E3)/E3</calculatedColumnFormula>
      <totalsRowFormula>(D29-E29)/E29</totalsRowFormula>
    </tableColumn>
    <tableColumn id="7" xr3:uid="{CDFEEB3C-01AC-442A-AE38-1CFE7D0D7964}" name="Žiūrovų sk. _x000a_(ADM)" totalsRowFunction="sum" dataDxfId="629" totalsRowDxfId="628"/>
    <tableColumn id="8" xr3:uid="{041F3172-F78E-4277-8EBD-05552B7E411F}" name="Seansų sk. _x000a_(Show count)" dataDxfId="627" totalsRowDxfId="626"/>
    <tableColumn id="9" xr3:uid="{95FDDC95-0889-48AA-A474-96CF19F0CF83}" name="Lankomumo vid._x000a_(Average ADM)" dataDxfId="625" totalsRowDxfId="624">
      <calculatedColumnFormula>G3/H3</calculatedColumnFormula>
    </tableColumn>
    <tableColumn id="10" xr3:uid="{A3CCF475-0AD7-4ED1-B66C-532A27745933}" name="Kopijų sk. _x000a_(DCO count)" dataDxfId="623" totalsRowDxfId="622"/>
    <tableColumn id="11" xr3:uid="{07D54BE8-B15E-4579-96D2-7ADA817A715B}" name="Rodymo savaitė_x000a_(Week on screen)" dataDxfId="621" totalsRowDxfId="620"/>
    <tableColumn id="12" xr3:uid="{68764D02-F3A7-400F-B0B5-B1700AEDC727}" name="Bendros pajamos _x000a_(Total GBO)" dataDxfId="619" totalsRowDxfId="618"/>
    <tableColumn id="13" xr3:uid="{F7A1C2F8-886F-4BB8-8B03-AB1D97E07EE3}" name="Bendras žiūrovų sk._x000a_(Total ADM)" dataDxfId="617" totalsRowDxfId="616"/>
    <tableColumn id="14" xr3:uid="{72F943CF-C21C-44E2-BB68-8A4FB626D198}" name="Premjeros data _x000a_(Release date)" dataDxfId="615" totalsRowDxfId="614"/>
    <tableColumn id="15" xr3:uid="{E22B3CBD-9318-4BE8-9A1A-0F315966C084}" name="Platintojas _x000a_(Distributor)" totalsRowLabel=" " dataDxfId="613" totalsRowDxfId="612"/>
  </tableColumns>
  <tableStyleInfo name="TableStyleLight18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C8A6C5FB-0C3C-47FF-A062-32C859B019F4}" name="Table13234567891011121314151617181926" displayName="Table13234567891011121314151617181926" ref="A2:O29" totalsRowCount="1" headerRowDxfId="611" dataDxfId="609" totalsRowDxfId="608" headerRowBorderDxfId="610">
  <sortState xmlns:xlrd2="http://schemas.microsoft.com/office/spreadsheetml/2017/richdata2" ref="A3:O28">
    <sortCondition descending="1" ref="D3:D28"/>
  </sortState>
  <tableColumns count="15">
    <tableColumn id="1" xr3:uid="{1290DBDC-2863-4C69-877B-EE8EDFAC1BBD}" name="#" totalsRowLabel=" " dataDxfId="607" totalsRowDxfId="606"/>
    <tableColumn id="2" xr3:uid="{A396D367-F5D3-49FE-962D-6BC56ABA9898}" name="#_x000a_LW" totalsRowLabel=" " dataDxfId="605" totalsRowDxfId="604"/>
    <tableColumn id="3" xr3:uid="{982BAA09-FF80-44D2-B834-B8CC6D1362E5}" name="Filmas _x000a_(Movie)" totalsRowLabel="Total (26)" dataDxfId="603" totalsRowDxfId="602"/>
    <tableColumn id="4" xr3:uid="{C156A2D9-F8C2-41E4-9182-F3EC72E9F97F}" name="Pajamos _x000a_(GBO)" totalsRowFunction="sum" dataDxfId="601" totalsRowDxfId="600"/>
    <tableColumn id="5" xr3:uid="{5D2B4EA3-D7A4-4222-AE90-5FCEEE9BF40A}" name="Pajamos _x000a_praeita sav._x000a_(GBO LW)" totalsRowLabel="196 078 €" dataDxfId="599" totalsRowDxfId="598"/>
    <tableColumn id="6" xr3:uid="{757403FB-E58F-40B8-9E1C-BD7BB7762CAA}" name="Pakitimas_x000a_(Change)" totalsRowFunction="custom" dataDxfId="597" totalsRowDxfId="596">
      <calculatedColumnFormula>(D3-E3)/E3</calculatedColumnFormula>
      <totalsRowFormula>(D29-E29)/E29</totalsRowFormula>
    </tableColumn>
    <tableColumn id="7" xr3:uid="{FB0465F4-47E7-4157-99A4-3826F828290C}" name="Žiūrovų sk. _x000a_(ADM)" totalsRowFunction="sum" dataDxfId="595" totalsRowDxfId="594"/>
    <tableColumn id="8" xr3:uid="{1998CA1E-BD21-422F-9E47-490EA1042A0B}" name="Seansų sk. _x000a_(Show count)" dataDxfId="593" totalsRowDxfId="592"/>
    <tableColumn id="9" xr3:uid="{5E4F5F41-EE12-4525-8A05-84D8BB70F56F}" name="Lankomumo vid._x000a_(Average ADM)" dataDxfId="591" totalsRowDxfId="590">
      <calculatedColumnFormula>G3/H3</calculatedColumnFormula>
    </tableColumn>
    <tableColumn id="10" xr3:uid="{7950AD35-ADA5-4AC2-BEF3-8DFD875E1DD0}" name="Kopijų sk. _x000a_(DCO count)" dataDxfId="589" totalsRowDxfId="588"/>
    <tableColumn id="11" xr3:uid="{354CCDB5-EE4D-4065-8CC6-FAE867EF6EF7}" name="Rodymo savaitė_x000a_(Week on screen)" dataDxfId="587" totalsRowDxfId="586"/>
    <tableColumn id="12" xr3:uid="{416547CC-5D3E-4605-BCA2-EDD2C959D31D}" name="Bendros pajamos _x000a_(Total GBO)" dataDxfId="585" totalsRowDxfId="584"/>
    <tableColumn id="13" xr3:uid="{F7EB74D3-95D9-4CEF-B10D-1C8CAE344DD9}" name="Bendras žiūrovų sk._x000a_(Total ADM)" dataDxfId="583" totalsRowDxfId="582"/>
    <tableColumn id="14" xr3:uid="{934C558A-C916-4AFC-85BD-2091F0DE96CF}" name="Premjeros data _x000a_(Release date)" dataDxfId="581" totalsRowDxfId="580"/>
    <tableColumn id="15" xr3:uid="{12C5267E-76C8-4901-B96C-A74B8D27F5D5}" name="Platintojas _x000a_(Distributor)" totalsRowLabel=" " dataDxfId="579" totalsRowDxfId="578"/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13" dT="2024-08-12T10:21:43.55" personId="{A6C90704-3D2D-4F91-A222-60F910B95F57}" id="{7309FA19-ADBF-4325-9CD8-DF96AE0D06C4}">
    <text>Specialus seansas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3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4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9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1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12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13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14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15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16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17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A4CF8-956B-411E-B48C-A90E177D1832}">
  <dimension ref="A1:O38"/>
  <sheetViews>
    <sheetView tabSelected="1" topLeftCell="A14" zoomScale="60" zoomScaleNormal="60" workbookViewId="0">
      <selection activeCell="L36" sqref="L36:M36"/>
    </sheetView>
  </sheetViews>
  <sheetFormatPr defaultColWidth="0" defaultRowHeight="0" customHeight="1" zeroHeight="1"/>
  <cols>
    <col min="1" max="1" width="4.7109375" customWidth="1"/>
    <col min="2" max="2" width="4.7109375" style="5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313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>
        <v>1</v>
      </c>
      <c r="C3" s="18" t="s">
        <v>304</v>
      </c>
      <c r="D3" s="12">
        <v>131473.79</v>
      </c>
      <c r="E3" s="12">
        <v>179293.88</v>
      </c>
      <c r="F3" s="13">
        <f>(D3-E3)/E3</f>
        <v>-0.26671345391153339</v>
      </c>
      <c r="G3" s="14">
        <v>14771</v>
      </c>
      <c r="H3" s="14">
        <v>196</v>
      </c>
      <c r="I3" s="15">
        <f>G3/H3</f>
        <v>75.362244897959187</v>
      </c>
      <c r="J3" s="15">
        <v>22</v>
      </c>
      <c r="K3" s="15">
        <v>2</v>
      </c>
      <c r="L3" s="12">
        <v>397878.93</v>
      </c>
      <c r="M3" s="14">
        <v>46440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5">
        <v>2</v>
      </c>
      <c r="C4" s="18" t="s">
        <v>283</v>
      </c>
      <c r="D4" s="12">
        <v>50944</v>
      </c>
      <c r="E4" s="12">
        <v>78756</v>
      </c>
      <c r="F4" s="13">
        <f>(D4-E4)/E4</f>
        <v>-0.35314134796079028</v>
      </c>
      <c r="G4" s="14">
        <v>6804</v>
      </c>
      <c r="H4" s="15" t="s">
        <v>15</v>
      </c>
      <c r="I4" s="15" t="s">
        <v>15</v>
      </c>
      <c r="J4" s="15" t="s">
        <v>15</v>
      </c>
      <c r="K4" s="15">
        <v>4</v>
      </c>
      <c r="L4" s="12">
        <v>452081</v>
      </c>
      <c r="M4" s="14">
        <v>63381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5">
        <v>4</v>
      </c>
      <c r="C5" s="11" t="s">
        <v>295</v>
      </c>
      <c r="D5" s="12">
        <v>24583.78</v>
      </c>
      <c r="E5" s="12">
        <v>28753.59</v>
      </c>
      <c r="F5" s="13">
        <f>(D5-E5)/E5</f>
        <v>-0.14501876113556608</v>
      </c>
      <c r="G5" s="14">
        <v>3485</v>
      </c>
      <c r="H5" s="15">
        <v>65</v>
      </c>
      <c r="I5" s="15">
        <f>G5/H5</f>
        <v>53.615384615384613</v>
      </c>
      <c r="J5" s="15">
        <v>9</v>
      </c>
      <c r="K5" s="15">
        <v>3</v>
      </c>
      <c r="L5" s="12">
        <v>101059.78</v>
      </c>
      <c r="M5" s="14">
        <v>14810</v>
      </c>
      <c r="N5" s="16">
        <v>45604</v>
      </c>
      <c r="O5" s="22" t="s">
        <v>12</v>
      </c>
    </row>
    <row r="6" spans="1:15" s="53" customFormat="1" ht="24.95" customHeight="1">
      <c r="A6" s="10">
        <v>4</v>
      </c>
      <c r="B6" s="15">
        <v>3</v>
      </c>
      <c r="C6" s="18" t="s">
        <v>278</v>
      </c>
      <c r="D6" s="12">
        <v>24558.01</v>
      </c>
      <c r="E6" s="12">
        <v>34875.160000000003</v>
      </c>
      <c r="F6" s="13">
        <f>(D6-E6)/E6</f>
        <v>-0.29583090084748009</v>
      </c>
      <c r="G6" s="14">
        <v>4170</v>
      </c>
      <c r="H6" s="14">
        <v>95</v>
      </c>
      <c r="I6" s="15">
        <f>G6/H6</f>
        <v>43.89473684210526</v>
      </c>
      <c r="J6" s="15">
        <v>16</v>
      </c>
      <c r="K6" s="15">
        <v>5</v>
      </c>
      <c r="L6" s="12">
        <v>262138.12</v>
      </c>
      <c r="M6" s="14">
        <v>47192</v>
      </c>
      <c r="N6" s="16">
        <v>45590</v>
      </c>
      <c r="O6" s="22" t="s">
        <v>45</v>
      </c>
    </row>
    <row r="7" spans="1:15" s="53" customFormat="1" ht="24.95" customHeight="1">
      <c r="A7" s="10">
        <v>5</v>
      </c>
      <c r="B7" s="12" t="s">
        <v>17</v>
      </c>
      <c r="C7" s="18" t="s">
        <v>312</v>
      </c>
      <c r="D7" s="12">
        <v>22441.39</v>
      </c>
      <c r="E7" s="12" t="s">
        <v>15</v>
      </c>
      <c r="F7" s="13" t="s">
        <v>15</v>
      </c>
      <c r="G7" s="14">
        <v>2926</v>
      </c>
      <c r="H7" s="14">
        <v>69</v>
      </c>
      <c r="I7" s="15">
        <f>G7/H7</f>
        <v>42.405797101449274</v>
      </c>
      <c r="J7" s="15">
        <v>15</v>
      </c>
      <c r="K7" s="15">
        <v>1</v>
      </c>
      <c r="L7" s="12">
        <v>23224.399999999998</v>
      </c>
      <c r="M7" s="14">
        <v>3050</v>
      </c>
      <c r="N7" s="16">
        <v>45618</v>
      </c>
      <c r="O7" s="22" t="s">
        <v>14</v>
      </c>
    </row>
    <row r="8" spans="1:15" s="53" customFormat="1" ht="24.95" customHeight="1">
      <c r="A8" s="10">
        <v>6</v>
      </c>
      <c r="B8" s="15">
        <v>5</v>
      </c>
      <c r="C8" s="18" t="s">
        <v>294</v>
      </c>
      <c r="D8" s="12">
        <v>20612</v>
      </c>
      <c r="E8" s="12">
        <v>22379</v>
      </c>
      <c r="F8" s="13">
        <f>(D8-E8)/E8</f>
        <v>-7.8957951651101477E-2</v>
      </c>
      <c r="G8" s="14">
        <v>3680</v>
      </c>
      <c r="H8" s="13" t="s">
        <v>15</v>
      </c>
      <c r="I8" s="13" t="s">
        <v>15</v>
      </c>
      <c r="J8" s="15">
        <v>15</v>
      </c>
      <c r="K8" s="15">
        <v>3</v>
      </c>
      <c r="L8" s="12">
        <v>72851</v>
      </c>
      <c r="M8" s="14">
        <v>13538</v>
      </c>
      <c r="N8" s="16">
        <v>45604</v>
      </c>
      <c r="O8" s="22" t="s">
        <v>13</v>
      </c>
    </row>
    <row r="9" spans="1:15" s="53" customFormat="1" ht="24.95" customHeight="1">
      <c r="A9" s="10">
        <v>7</v>
      </c>
      <c r="B9" s="15">
        <v>6</v>
      </c>
      <c r="C9" s="18" t="s">
        <v>275</v>
      </c>
      <c r="D9" s="12">
        <v>10020.64</v>
      </c>
      <c r="E9" s="12">
        <v>21337.59</v>
      </c>
      <c r="F9" s="13">
        <f>(D9-E9)/E9</f>
        <v>-0.53037620462292134</v>
      </c>
      <c r="G9" s="14">
        <v>1366</v>
      </c>
      <c r="H9" s="14">
        <v>34</v>
      </c>
      <c r="I9" s="15">
        <f>G9/H9</f>
        <v>40.176470588235297</v>
      </c>
      <c r="J9" s="15">
        <v>11</v>
      </c>
      <c r="K9" s="15">
        <v>5</v>
      </c>
      <c r="L9" s="12">
        <v>425955.14</v>
      </c>
      <c r="M9" s="14">
        <v>54241</v>
      </c>
      <c r="N9" s="16">
        <v>45590</v>
      </c>
      <c r="O9" s="27" t="s">
        <v>11</v>
      </c>
    </row>
    <row r="10" spans="1:15" s="53" customFormat="1" ht="24.95" customHeight="1">
      <c r="A10" s="10">
        <v>8</v>
      </c>
      <c r="B10" s="15">
        <v>8</v>
      </c>
      <c r="C10" s="18" t="s">
        <v>229</v>
      </c>
      <c r="D10" s="12">
        <v>8146.27</v>
      </c>
      <c r="E10" s="12">
        <v>8238.9500000000007</v>
      </c>
      <c r="F10" s="13">
        <f>(D10-E10)/E10</f>
        <v>-1.1249006244727822E-2</v>
      </c>
      <c r="G10" s="14">
        <v>1450</v>
      </c>
      <c r="H10" s="14">
        <v>31</v>
      </c>
      <c r="I10" s="15">
        <f>G10/H10</f>
        <v>46.774193548387096</v>
      </c>
      <c r="J10" s="15">
        <v>6</v>
      </c>
      <c r="K10" s="15">
        <v>9</v>
      </c>
      <c r="L10" s="12">
        <v>281342.19</v>
      </c>
      <c r="M10" s="14">
        <v>51472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8" t="s">
        <v>314</v>
      </c>
      <c r="D11" s="12">
        <v>5858.84</v>
      </c>
      <c r="E11" s="12" t="s">
        <v>15</v>
      </c>
      <c r="F11" s="12" t="s">
        <v>15</v>
      </c>
      <c r="G11" s="14">
        <v>1069</v>
      </c>
      <c r="H11" s="14">
        <v>53</v>
      </c>
      <c r="I11" s="15">
        <f>G11/H11</f>
        <v>20.169811320754718</v>
      </c>
      <c r="J11" s="15">
        <v>15</v>
      </c>
      <c r="K11" s="15">
        <v>1</v>
      </c>
      <c r="L11" s="12">
        <v>5858.84</v>
      </c>
      <c r="M11" s="14">
        <v>1069</v>
      </c>
      <c r="N11" s="16">
        <v>45618</v>
      </c>
      <c r="O11" s="22" t="s">
        <v>80</v>
      </c>
    </row>
    <row r="12" spans="1:15" s="53" customFormat="1" ht="24.95" customHeight="1">
      <c r="A12" s="10">
        <v>10</v>
      </c>
      <c r="B12" s="15">
        <v>7</v>
      </c>
      <c r="C12" s="18" t="s">
        <v>307</v>
      </c>
      <c r="D12" s="12">
        <v>5521.85</v>
      </c>
      <c r="E12" s="12">
        <v>13041.13</v>
      </c>
      <c r="F12" s="13">
        <f>(D12-E12)/E12</f>
        <v>-0.57658193730144547</v>
      </c>
      <c r="G12" s="14">
        <v>993</v>
      </c>
      <c r="H12" s="14">
        <v>43</v>
      </c>
      <c r="I12" s="15">
        <f>G12/H12</f>
        <v>23.093023255813954</v>
      </c>
      <c r="J12" s="15">
        <v>14</v>
      </c>
      <c r="K12" s="15">
        <v>2</v>
      </c>
      <c r="L12" s="12">
        <v>21098.1</v>
      </c>
      <c r="M12" s="14">
        <v>3803</v>
      </c>
      <c r="N12" s="16">
        <v>45611</v>
      </c>
      <c r="O12" s="22" t="s">
        <v>11</v>
      </c>
    </row>
    <row r="13" spans="1:15" s="53" customFormat="1" ht="24.95" customHeight="1">
      <c r="A13" s="10">
        <v>11</v>
      </c>
      <c r="B13" s="15">
        <v>9</v>
      </c>
      <c r="C13" s="18" t="s">
        <v>306</v>
      </c>
      <c r="D13" s="12">
        <v>4203.24</v>
      </c>
      <c r="E13" s="12">
        <v>5944.85</v>
      </c>
      <c r="F13" s="13">
        <f>(D13-E13)/E13</f>
        <v>-0.29296113442727745</v>
      </c>
      <c r="G13" s="14">
        <v>574</v>
      </c>
      <c r="H13" s="14">
        <v>18</v>
      </c>
      <c r="I13" s="15">
        <v>37.19047619047619</v>
      </c>
      <c r="J13" s="15">
        <v>5</v>
      </c>
      <c r="K13" s="15">
        <v>2</v>
      </c>
      <c r="L13" s="12">
        <v>13380.329999999996</v>
      </c>
      <c r="M13" s="14">
        <v>1824</v>
      </c>
      <c r="N13" s="16">
        <v>45611</v>
      </c>
      <c r="O13" s="22" t="s">
        <v>80</v>
      </c>
    </row>
    <row r="14" spans="1:15" s="53" customFormat="1" ht="24.95" customHeight="1">
      <c r="A14" s="10">
        <v>12</v>
      </c>
      <c r="B14" s="15">
        <v>10</v>
      </c>
      <c r="C14" s="18" t="s">
        <v>286</v>
      </c>
      <c r="D14" s="12">
        <v>2566.6</v>
      </c>
      <c r="E14" s="12">
        <v>4535.07</v>
      </c>
      <c r="F14" s="13">
        <f>(D14-E14)/E14</f>
        <v>-0.43405504214929425</v>
      </c>
      <c r="G14" s="14">
        <v>364</v>
      </c>
      <c r="H14" s="14">
        <v>13</v>
      </c>
      <c r="I14" s="15">
        <f>G14/H14</f>
        <v>28</v>
      </c>
      <c r="J14" s="15">
        <v>8</v>
      </c>
      <c r="K14" s="15">
        <v>4</v>
      </c>
      <c r="L14" s="12">
        <v>56308.959999999999</v>
      </c>
      <c r="M14" s="14">
        <v>8299</v>
      </c>
      <c r="N14" s="16">
        <v>45597</v>
      </c>
      <c r="O14" s="22" t="s">
        <v>11</v>
      </c>
    </row>
    <row r="15" spans="1:15" s="53" customFormat="1" ht="24.95" customHeight="1">
      <c r="A15" s="10">
        <v>13</v>
      </c>
      <c r="B15" s="15">
        <v>11</v>
      </c>
      <c r="C15" s="18" t="s">
        <v>274</v>
      </c>
      <c r="D15" s="12">
        <v>2382.3200000000002</v>
      </c>
      <c r="E15" s="12">
        <v>4390.12</v>
      </c>
      <c r="F15" s="13">
        <f>(D15-E15)/E15</f>
        <v>-0.45734512951809969</v>
      </c>
      <c r="G15" s="14">
        <v>313</v>
      </c>
      <c r="H15" s="14">
        <v>9</v>
      </c>
      <c r="I15" s="15">
        <f>G15/H15</f>
        <v>34.777777777777779</v>
      </c>
      <c r="J15" s="15">
        <v>5</v>
      </c>
      <c r="K15" s="15">
        <v>5</v>
      </c>
      <c r="L15" s="12">
        <v>88615.44</v>
      </c>
      <c r="M15" s="14">
        <v>12989</v>
      </c>
      <c r="N15" s="16">
        <v>45590</v>
      </c>
      <c r="O15" s="22" t="s">
        <v>14</v>
      </c>
    </row>
    <row r="16" spans="1:15" s="53" customFormat="1" ht="24.95" customHeight="1">
      <c r="A16" s="10">
        <v>14</v>
      </c>
      <c r="B16" s="15" t="s">
        <v>17</v>
      </c>
      <c r="C16" s="18" t="s">
        <v>315</v>
      </c>
      <c r="D16" s="12">
        <v>2086.4700000000003</v>
      </c>
      <c r="E16" s="12" t="s">
        <v>15</v>
      </c>
      <c r="F16" s="12" t="s">
        <v>15</v>
      </c>
      <c r="G16" s="14">
        <v>303</v>
      </c>
      <c r="H16" s="14">
        <v>17</v>
      </c>
      <c r="I16" s="15">
        <f>G16/H16</f>
        <v>17.823529411764707</v>
      </c>
      <c r="J16" s="15">
        <v>9</v>
      </c>
      <c r="K16" s="15">
        <v>1</v>
      </c>
      <c r="L16" s="12">
        <v>2086.4700000000003</v>
      </c>
      <c r="M16" s="14">
        <v>303</v>
      </c>
      <c r="N16" s="16">
        <v>45618</v>
      </c>
      <c r="O16" s="22" t="s">
        <v>80</v>
      </c>
    </row>
    <row r="17" spans="1:15" s="53" customFormat="1" ht="24.95" customHeight="1">
      <c r="A17" s="10">
        <v>15</v>
      </c>
      <c r="B17" s="15" t="s">
        <v>17</v>
      </c>
      <c r="C17" s="18" t="s">
        <v>310</v>
      </c>
      <c r="D17" s="12">
        <v>1704</v>
      </c>
      <c r="E17" s="13" t="s">
        <v>15</v>
      </c>
      <c r="F17" s="13" t="s">
        <v>15</v>
      </c>
      <c r="G17" s="14">
        <v>251</v>
      </c>
      <c r="H17" s="13" t="s">
        <v>15</v>
      </c>
      <c r="I17" s="13" t="s">
        <v>15</v>
      </c>
      <c r="J17" s="15">
        <v>10</v>
      </c>
      <c r="K17" s="15">
        <v>1</v>
      </c>
      <c r="L17" s="12">
        <v>1704</v>
      </c>
      <c r="M17" s="14">
        <v>251</v>
      </c>
      <c r="N17" s="16">
        <v>45618</v>
      </c>
      <c r="O17" s="22" t="s">
        <v>13</v>
      </c>
    </row>
    <row r="18" spans="1:15" s="53" customFormat="1" ht="24.95" customHeight="1">
      <c r="A18" s="10">
        <v>16</v>
      </c>
      <c r="B18" s="15">
        <v>15</v>
      </c>
      <c r="C18" s="18" t="s">
        <v>241</v>
      </c>
      <c r="D18" s="12">
        <v>1496.82</v>
      </c>
      <c r="E18" s="12">
        <v>955.31</v>
      </c>
      <c r="F18" s="13">
        <f>(D18-E18)/E18</f>
        <v>0.56684217688499028</v>
      </c>
      <c r="G18" s="14">
        <v>191</v>
      </c>
      <c r="H18" s="14">
        <v>6</v>
      </c>
      <c r="I18" s="15">
        <f t="shared" ref="I18:I32" si="0">G18/H18</f>
        <v>31.833333333333332</v>
      </c>
      <c r="J18" s="15">
        <v>3</v>
      </c>
      <c r="K18" s="15">
        <v>9</v>
      </c>
      <c r="L18" s="12">
        <v>126048.88000000003</v>
      </c>
      <c r="M18" s="14">
        <v>18645</v>
      </c>
      <c r="N18" s="16">
        <v>45562</v>
      </c>
      <c r="O18" s="27" t="s">
        <v>14</v>
      </c>
    </row>
    <row r="19" spans="1:15" s="53" customFormat="1" ht="24.95" customHeight="1">
      <c r="A19" s="10">
        <v>17</v>
      </c>
      <c r="B19" s="12" t="s">
        <v>15</v>
      </c>
      <c r="C19" s="18" t="s">
        <v>305</v>
      </c>
      <c r="D19" s="12">
        <v>870</v>
      </c>
      <c r="E19" s="12">
        <v>6</v>
      </c>
      <c r="F19" s="13">
        <f>(D19-E19)/E19</f>
        <v>144</v>
      </c>
      <c r="G19" s="14">
        <v>157</v>
      </c>
      <c r="H19" s="14">
        <v>4</v>
      </c>
      <c r="I19" s="15">
        <f t="shared" si="0"/>
        <v>39.25</v>
      </c>
      <c r="J19" s="15">
        <v>4</v>
      </c>
      <c r="K19" s="15" t="s">
        <v>15</v>
      </c>
      <c r="L19" s="12">
        <v>1619</v>
      </c>
      <c r="M19" s="14">
        <v>295</v>
      </c>
      <c r="N19" s="16">
        <v>45576</v>
      </c>
      <c r="O19" s="22" t="s">
        <v>80</v>
      </c>
    </row>
    <row r="20" spans="1:15" s="53" customFormat="1" ht="24.95" customHeight="1">
      <c r="A20" s="10">
        <v>18</v>
      </c>
      <c r="B20" s="15">
        <v>14</v>
      </c>
      <c r="C20" s="18" t="s">
        <v>225</v>
      </c>
      <c r="D20" s="12">
        <v>663.8</v>
      </c>
      <c r="E20" s="12">
        <v>1212.8</v>
      </c>
      <c r="F20" s="13">
        <f>(D20-E20)/E20</f>
        <v>-0.45267150395778366</v>
      </c>
      <c r="G20" s="14">
        <v>90</v>
      </c>
      <c r="H20" s="14">
        <v>5</v>
      </c>
      <c r="I20" s="15">
        <f t="shared" si="0"/>
        <v>18</v>
      </c>
      <c r="J20" s="15">
        <v>1</v>
      </c>
      <c r="K20" s="15">
        <v>11</v>
      </c>
      <c r="L20" s="12">
        <v>116296.13</v>
      </c>
      <c r="M20" s="14">
        <v>17494</v>
      </c>
      <c r="N20" s="16">
        <v>45548</v>
      </c>
      <c r="O20" s="27" t="s">
        <v>11</v>
      </c>
    </row>
    <row r="21" spans="1:15" s="53" customFormat="1" ht="24.95" customHeight="1">
      <c r="A21" s="10">
        <v>19</v>
      </c>
      <c r="B21" s="15">
        <v>16</v>
      </c>
      <c r="C21" s="11" t="s">
        <v>268</v>
      </c>
      <c r="D21" s="12">
        <v>595.5</v>
      </c>
      <c r="E21" s="12">
        <v>831.5</v>
      </c>
      <c r="F21" s="13">
        <f>(D21-E21)/E21</f>
        <v>-0.28382441371016237</v>
      </c>
      <c r="G21" s="14">
        <v>87</v>
      </c>
      <c r="H21" s="14">
        <v>6</v>
      </c>
      <c r="I21" s="15">
        <f t="shared" si="0"/>
        <v>14.5</v>
      </c>
      <c r="J21" s="15">
        <v>2</v>
      </c>
      <c r="K21" s="15">
        <v>6</v>
      </c>
      <c r="L21" s="12">
        <v>31533.77</v>
      </c>
      <c r="M21" s="14">
        <v>4854</v>
      </c>
      <c r="N21" s="16">
        <v>45583</v>
      </c>
      <c r="O21" s="22" t="s">
        <v>220</v>
      </c>
    </row>
    <row r="22" spans="1:15" s="53" customFormat="1" ht="24.95" customHeight="1">
      <c r="A22" s="10">
        <v>20</v>
      </c>
      <c r="B22" s="15">
        <v>13</v>
      </c>
      <c r="C22" s="11" t="s">
        <v>267</v>
      </c>
      <c r="D22" s="12">
        <v>572.70000000000005</v>
      </c>
      <c r="E22" s="12">
        <v>1277.68</v>
      </c>
      <c r="F22" s="13">
        <f>(D22-E22)/E22</f>
        <v>-0.55176570033185146</v>
      </c>
      <c r="G22" s="14">
        <v>75</v>
      </c>
      <c r="H22" s="14">
        <v>2</v>
      </c>
      <c r="I22" s="15">
        <f t="shared" si="0"/>
        <v>37.5</v>
      </c>
      <c r="J22" s="15">
        <v>1</v>
      </c>
      <c r="K22" s="15">
        <v>6</v>
      </c>
      <c r="L22" s="12">
        <v>169127.87</v>
      </c>
      <c r="M22" s="14">
        <v>23103</v>
      </c>
      <c r="N22" s="16">
        <v>45583</v>
      </c>
      <c r="O22" s="22" t="s">
        <v>115</v>
      </c>
    </row>
    <row r="23" spans="1:15" s="53" customFormat="1" ht="24.95" customHeight="1">
      <c r="A23" s="10">
        <v>21</v>
      </c>
      <c r="B23" s="12" t="s">
        <v>15</v>
      </c>
      <c r="C23" s="18" t="s">
        <v>72</v>
      </c>
      <c r="D23" s="12">
        <v>239</v>
      </c>
      <c r="E23" s="12" t="s">
        <v>15</v>
      </c>
      <c r="F23" s="13" t="s">
        <v>15</v>
      </c>
      <c r="G23" s="14">
        <v>45</v>
      </c>
      <c r="H23" s="14">
        <v>1</v>
      </c>
      <c r="I23" s="15">
        <f t="shared" si="0"/>
        <v>45</v>
      </c>
      <c r="J23" s="15">
        <v>1</v>
      </c>
      <c r="K23" s="12" t="s">
        <v>15</v>
      </c>
      <c r="L23" s="12">
        <v>60310.12</v>
      </c>
      <c r="M23" s="14">
        <v>9455</v>
      </c>
      <c r="N23" s="16">
        <v>45254</v>
      </c>
      <c r="O23" s="22" t="s">
        <v>11</v>
      </c>
    </row>
    <row r="24" spans="1:15" s="53" customFormat="1" ht="24.95" customHeight="1">
      <c r="A24" s="10">
        <v>22</v>
      </c>
      <c r="B24" s="15">
        <v>12</v>
      </c>
      <c r="C24" s="18" t="s">
        <v>296</v>
      </c>
      <c r="D24" s="12">
        <v>215.6</v>
      </c>
      <c r="E24" s="12">
        <v>1649.2</v>
      </c>
      <c r="F24" s="13">
        <f>(D24-E24)/E24</f>
        <v>-0.86926994906621402</v>
      </c>
      <c r="G24" s="14">
        <v>29</v>
      </c>
      <c r="H24" s="14">
        <v>2</v>
      </c>
      <c r="I24" s="15">
        <f t="shared" si="0"/>
        <v>14.5</v>
      </c>
      <c r="J24" s="15">
        <v>2</v>
      </c>
      <c r="K24" s="15">
        <v>3</v>
      </c>
      <c r="L24" s="12">
        <v>24373.95</v>
      </c>
      <c r="M24" s="14">
        <v>3459</v>
      </c>
      <c r="N24" s="16">
        <v>45604</v>
      </c>
      <c r="O24" s="22" t="s">
        <v>11</v>
      </c>
    </row>
    <row r="25" spans="1:15" s="53" customFormat="1" ht="24.95" customHeight="1">
      <c r="A25" s="10">
        <v>23</v>
      </c>
      <c r="B25" s="12" t="s">
        <v>15</v>
      </c>
      <c r="C25" s="18" t="s">
        <v>104</v>
      </c>
      <c r="D25" s="12">
        <v>139.37</v>
      </c>
      <c r="E25" s="12" t="s">
        <v>15</v>
      </c>
      <c r="F25" s="13" t="s">
        <v>15</v>
      </c>
      <c r="G25" s="14">
        <v>33</v>
      </c>
      <c r="H25" s="14">
        <v>1</v>
      </c>
      <c r="I25" s="15">
        <f t="shared" si="0"/>
        <v>33</v>
      </c>
      <c r="J25" s="15">
        <v>1</v>
      </c>
      <c r="K25" s="15" t="s">
        <v>15</v>
      </c>
      <c r="L25" s="12">
        <v>33399.480000000003</v>
      </c>
      <c r="M25" s="14">
        <v>5569</v>
      </c>
      <c r="N25" s="16">
        <v>45303</v>
      </c>
      <c r="O25" s="22" t="s">
        <v>102</v>
      </c>
    </row>
    <row r="26" spans="1:15" s="53" customFormat="1" ht="24.95" customHeight="1">
      <c r="A26" s="10">
        <v>24</v>
      </c>
      <c r="B26" s="12" t="s">
        <v>15</v>
      </c>
      <c r="C26" s="18" t="s">
        <v>230</v>
      </c>
      <c r="D26" s="12">
        <v>122.14</v>
      </c>
      <c r="E26" s="12" t="s">
        <v>15</v>
      </c>
      <c r="F26" s="13" t="s">
        <v>15</v>
      </c>
      <c r="G26" s="14">
        <v>31</v>
      </c>
      <c r="H26" s="14">
        <v>1</v>
      </c>
      <c r="I26" s="15">
        <f t="shared" si="0"/>
        <v>31</v>
      </c>
      <c r="J26" s="15">
        <v>1</v>
      </c>
      <c r="K26" s="15" t="s">
        <v>15</v>
      </c>
      <c r="L26" s="12">
        <v>25336.05</v>
      </c>
      <c r="M26" s="14">
        <v>4305</v>
      </c>
      <c r="N26" s="16">
        <v>45359</v>
      </c>
      <c r="O26" s="22" t="s">
        <v>102</v>
      </c>
    </row>
    <row r="27" spans="1:15" s="53" customFormat="1" ht="24.95" customHeight="1">
      <c r="A27" s="10">
        <v>25</v>
      </c>
      <c r="B27" s="15">
        <v>19</v>
      </c>
      <c r="C27" s="18" t="s">
        <v>277</v>
      </c>
      <c r="D27" s="12">
        <v>119</v>
      </c>
      <c r="E27" s="12">
        <v>388.6</v>
      </c>
      <c r="F27" s="13">
        <f>(D27-E27)/E27</f>
        <v>-0.69377251672671125</v>
      </c>
      <c r="G27" s="14">
        <v>16</v>
      </c>
      <c r="H27" s="14">
        <v>1</v>
      </c>
      <c r="I27" s="15">
        <f t="shared" si="0"/>
        <v>16</v>
      </c>
      <c r="J27" s="15">
        <v>1</v>
      </c>
      <c r="K27" s="15">
        <v>5</v>
      </c>
      <c r="L27" s="12">
        <v>49319.75</v>
      </c>
      <c r="M27" s="14">
        <v>6970</v>
      </c>
      <c r="N27" s="16">
        <v>45590</v>
      </c>
      <c r="O27" s="22" t="s">
        <v>220</v>
      </c>
    </row>
    <row r="28" spans="1:15" s="53" customFormat="1" ht="24.95" customHeight="1">
      <c r="A28" s="10">
        <v>26</v>
      </c>
      <c r="B28" s="15">
        <v>29</v>
      </c>
      <c r="C28" s="11" t="s">
        <v>250</v>
      </c>
      <c r="D28" s="12">
        <v>106</v>
      </c>
      <c r="E28" s="12">
        <v>22</v>
      </c>
      <c r="F28" s="13">
        <f>(D28-E28)/E28</f>
        <v>3.8181818181818183</v>
      </c>
      <c r="G28" s="14">
        <v>30</v>
      </c>
      <c r="H28" s="14">
        <v>2</v>
      </c>
      <c r="I28" s="15">
        <f t="shared" si="0"/>
        <v>15</v>
      </c>
      <c r="J28" s="15">
        <v>2</v>
      </c>
      <c r="K28" s="15">
        <v>6</v>
      </c>
      <c r="L28" s="12">
        <v>62750.19</v>
      </c>
      <c r="M28" s="14">
        <v>11925</v>
      </c>
      <c r="N28" s="16">
        <v>45583</v>
      </c>
      <c r="O28" s="22" t="s">
        <v>11</v>
      </c>
    </row>
    <row r="29" spans="1:15" s="53" customFormat="1" ht="24.95" customHeight="1">
      <c r="A29" s="10">
        <v>27</v>
      </c>
      <c r="B29" s="15" t="s">
        <v>17</v>
      </c>
      <c r="C29" s="18" t="s">
        <v>311</v>
      </c>
      <c r="D29" s="12">
        <v>61</v>
      </c>
      <c r="E29" s="12" t="s">
        <v>15</v>
      </c>
      <c r="F29" s="13" t="s">
        <v>15</v>
      </c>
      <c r="G29" s="14">
        <v>12</v>
      </c>
      <c r="H29" s="14">
        <v>3</v>
      </c>
      <c r="I29" s="15">
        <f t="shared" si="0"/>
        <v>4</v>
      </c>
      <c r="J29" s="15">
        <v>3</v>
      </c>
      <c r="K29" s="15">
        <v>1</v>
      </c>
      <c r="L29" s="12">
        <v>102</v>
      </c>
      <c r="M29" s="14">
        <v>19</v>
      </c>
      <c r="N29" s="16">
        <v>45618</v>
      </c>
      <c r="O29" s="22" t="s">
        <v>240</v>
      </c>
    </row>
    <row r="30" spans="1:15" s="53" customFormat="1" ht="24.95" customHeight="1">
      <c r="A30" s="10">
        <v>28</v>
      </c>
      <c r="B30" s="15">
        <v>18</v>
      </c>
      <c r="C30" s="18" t="s">
        <v>287</v>
      </c>
      <c r="D30" s="12">
        <v>51.5</v>
      </c>
      <c r="E30" s="12">
        <v>409</v>
      </c>
      <c r="F30" s="13">
        <f>(D30-E30)/E30</f>
        <v>-0.87408312958435208</v>
      </c>
      <c r="G30" s="14">
        <v>13</v>
      </c>
      <c r="H30" s="14">
        <v>2</v>
      </c>
      <c r="I30" s="15">
        <f t="shared" si="0"/>
        <v>6.5</v>
      </c>
      <c r="J30" s="15">
        <v>2</v>
      </c>
      <c r="K30" s="15">
        <v>4</v>
      </c>
      <c r="L30" s="12">
        <v>14842.66</v>
      </c>
      <c r="M30" s="14">
        <v>2773</v>
      </c>
      <c r="N30" s="16">
        <v>45597</v>
      </c>
      <c r="O30" s="22" t="s">
        <v>11</v>
      </c>
    </row>
    <row r="31" spans="1:15" s="53" customFormat="1" ht="24.95" customHeight="1">
      <c r="A31" s="10">
        <v>29</v>
      </c>
      <c r="B31" s="12" t="s">
        <v>15</v>
      </c>
      <c r="C31" s="18" t="s">
        <v>276</v>
      </c>
      <c r="D31" s="12">
        <v>50</v>
      </c>
      <c r="E31" s="12" t="s">
        <v>15</v>
      </c>
      <c r="F31" s="13" t="s">
        <v>15</v>
      </c>
      <c r="G31" s="14">
        <v>9</v>
      </c>
      <c r="H31" s="14">
        <v>1</v>
      </c>
      <c r="I31" s="15">
        <f t="shared" si="0"/>
        <v>9</v>
      </c>
      <c r="J31" s="15">
        <v>1</v>
      </c>
      <c r="K31" s="15" t="s">
        <v>15</v>
      </c>
      <c r="L31" s="12">
        <v>13032.98</v>
      </c>
      <c r="M31" s="14">
        <v>1924</v>
      </c>
      <c r="N31" s="16">
        <v>45590</v>
      </c>
      <c r="O31" s="22" t="s">
        <v>11</v>
      </c>
    </row>
    <row r="32" spans="1:15" s="53" customFormat="1" ht="24.95" customHeight="1">
      <c r="A32" s="10">
        <v>30</v>
      </c>
      <c r="B32" s="15">
        <v>25</v>
      </c>
      <c r="C32" s="18" t="s">
        <v>205</v>
      </c>
      <c r="D32" s="12">
        <v>35</v>
      </c>
      <c r="E32" s="12">
        <v>130</v>
      </c>
      <c r="F32" s="13">
        <f>(D32-E32)/E32</f>
        <v>-0.73076923076923073</v>
      </c>
      <c r="G32" s="14">
        <v>7</v>
      </c>
      <c r="H32" s="14">
        <v>1</v>
      </c>
      <c r="I32" s="15">
        <f t="shared" si="0"/>
        <v>7</v>
      </c>
      <c r="J32" s="15">
        <v>1</v>
      </c>
      <c r="K32" s="15" t="s">
        <v>15</v>
      </c>
      <c r="L32" s="12">
        <v>45664.859999999993</v>
      </c>
      <c r="M32" s="14">
        <v>9018</v>
      </c>
      <c r="N32" s="16">
        <v>45541</v>
      </c>
      <c r="O32" s="22" t="s">
        <v>14</v>
      </c>
    </row>
    <row r="33" spans="1:15" s="53" customFormat="1" ht="24.95" customHeight="1">
      <c r="A33" s="10">
        <v>31</v>
      </c>
      <c r="B33" s="15">
        <v>24</v>
      </c>
      <c r="C33" s="11" t="s">
        <v>245</v>
      </c>
      <c r="D33" s="12">
        <v>25</v>
      </c>
      <c r="E33" s="12">
        <v>135</v>
      </c>
      <c r="F33" s="13">
        <f>(D33-E33)/E33</f>
        <v>-0.81481481481481477</v>
      </c>
      <c r="G33" s="14">
        <v>5</v>
      </c>
      <c r="H33" s="15" t="s">
        <v>15</v>
      </c>
      <c r="I33" s="15" t="s">
        <v>15</v>
      </c>
      <c r="J33" s="15">
        <v>1</v>
      </c>
      <c r="K33" s="15">
        <v>7</v>
      </c>
      <c r="L33" s="12">
        <v>53621</v>
      </c>
      <c r="M33" s="14">
        <v>10434</v>
      </c>
      <c r="N33" s="16">
        <v>45576</v>
      </c>
      <c r="O33" s="22" t="s">
        <v>13</v>
      </c>
    </row>
    <row r="34" spans="1:15" s="53" customFormat="1" ht="24.95" customHeight="1">
      <c r="A34" s="10">
        <v>32</v>
      </c>
      <c r="B34" s="15">
        <v>32</v>
      </c>
      <c r="C34" s="18" t="s">
        <v>282</v>
      </c>
      <c r="D34" s="12">
        <v>10</v>
      </c>
      <c r="E34" s="12">
        <v>6</v>
      </c>
      <c r="F34" s="13">
        <f>(D34-E34)/E34</f>
        <v>0.66666666666666663</v>
      </c>
      <c r="G34" s="14">
        <v>2</v>
      </c>
      <c r="H34" s="14">
        <v>1</v>
      </c>
      <c r="I34" s="15">
        <f>G34/H34</f>
        <v>2</v>
      </c>
      <c r="J34" s="15">
        <v>1</v>
      </c>
      <c r="K34" s="15">
        <v>4</v>
      </c>
      <c r="L34" s="12">
        <v>623.79999999999995</v>
      </c>
      <c r="M34" s="14">
        <v>102</v>
      </c>
      <c r="N34" s="16">
        <v>45597</v>
      </c>
      <c r="O34" s="22" t="s">
        <v>240</v>
      </c>
    </row>
    <row r="35" spans="1:15" s="53" customFormat="1" ht="24.95" customHeight="1">
      <c r="A35" s="10">
        <v>33</v>
      </c>
      <c r="B35" s="12" t="s">
        <v>15</v>
      </c>
      <c r="C35" s="18" t="s">
        <v>291</v>
      </c>
      <c r="D35" s="12">
        <v>6</v>
      </c>
      <c r="E35" s="12" t="s">
        <v>15</v>
      </c>
      <c r="F35" s="12" t="s">
        <v>15</v>
      </c>
      <c r="G35" s="14">
        <v>2</v>
      </c>
      <c r="H35" s="14">
        <v>1</v>
      </c>
      <c r="I35" s="15">
        <f>G35/H35</f>
        <v>2</v>
      </c>
      <c r="J35" s="15">
        <v>1</v>
      </c>
      <c r="K35" s="13" t="s">
        <v>15</v>
      </c>
      <c r="L35" s="12">
        <v>4059.8900000000003</v>
      </c>
      <c r="M35" s="14">
        <v>756</v>
      </c>
      <c r="N35" s="16">
        <v>45597</v>
      </c>
      <c r="O35" s="22" t="s">
        <v>88</v>
      </c>
    </row>
    <row r="36" spans="1:15" s="53" customFormat="1" ht="24.95" customHeight="1">
      <c r="A36" s="10">
        <v>34</v>
      </c>
      <c r="B36" s="15">
        <v>28</v>
      </c>
      <c r="C36" s="52" t="s">
        <v>289</v>
      </c>
      <c r="D36" s="6">
        <v>4</v>
      </c>
      <c r="E36" s="6">
        <v>51</v>
      </c>
      <c r="F36" s="13">
        <f>(D36-E36)/E36</f>
        <v>-0.92156862745098034</v>
      </c>
      <c r="G36" s="7">
        <v>1</v>
      </c>
      <c r="H36" s="7">
        <v>1</v>
      </c>
      <c r="I36" s="15">
        <f>G36/H36</f>
        <v>1</v>
      </c>
      <c r="J36" s="8">
        <v>1</v>
      </c>
      <c r="K36" s="8">
        <v>4</v>
      </c>
      <c r="L36" s="12">
        <v>926</v>
      </c>
      <c r="M36" s="14">
        <v>152</v>
      </c>
      <c r="N36" s="9">
        <v>45597</v>
      </c>
      <c r="O36" s="23" t="s">
        <v>23</v>
      </c>
    </row>
    <row r="37" spans="1:15" ht="24.95" customHeight="1">
      <c r="A37" s="34" t="s">
        <v>24</v>
      </c>
      <c r="B37" s="43" t="s">
        <v>24</v>
      </c>
      <c r="C37" s="35" t="s">
        <v>316</v>
      </c>
      <c r="D37" s="36">
        <f>SUBTOTAL(109,Table132345678910111213141516171819261920212223242528[Pajamos 
(GBO)])</f>
        <v>322485.63</v>
      </c>
      <c r="E37" s="36" t="s">
        <v>309</v>
      </c>
      <c r="F37" s="37">
        <f t="shared" ref="F37" si="1">(D37-E37)/E37</f>
        <v>-0.21364531262954092</v>
      </c>
      <c r="G37" s="38">
        <f>SUBTOTAL(109,Table132345678910111213141516171819261920212223242528[Žiūrovų sk. 
(ADM)])</f>
        <v>43354</v>
      </c>
      <c r="H37" s="34"/>
      <c r="I37" s="34"/>
      <c r="J37" s="34"/>
      <c r="K37" s="43"/>
      <c r="L37" s="39"/>
      <c r="M37" s="50"/>
      <c r="N37" s="34"/>
      <c r="O37" s="34" t="s">
        <v>24</v>
      </c>
    </row>
    <row r="38" spans="1:15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D51065-6D7D-4217-B4C0-BBCA9D0AFD2B}">
  <dimension ref="A1:XFC35"/>
  <sheetViews>
    <sheetView topLeftCell="A3" zoomScale="60" zoomScaleNormal="60" workbookViewId="0">
      <selection activeCell="C27" sqref="C27:O27"/>
    </sheetView>
  </sheetViews>
  <sheetFormatPr defaultColWidth="0" defaultRowHeight="0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226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 t="s">
        <v>17</v>
      </c>
      <c r="C3" s="18" t="s">
        <v>235</v>
      </c>
      <c r="D3" s="12">
        <v>58964.04</v>
      </c>
      <c r="E3" s="12" t="s">
        <v>15</v>
      </c>
      <c r="F3" s="13" t="s">
        <v>15</v>
      </c>
      <c r="G3" s="14">
        <v>8558</v>
      </c>
      <c r="H3" s="14">
        <v>102</v>
      </c>
      <c r="I3" s="15">
        <f t="shared" ref="I3:I18" si="0">G3/H3</f>
        <v>83.901960784313729</v>
      </c>
      <c r="J3" s="15">
        <v>16</v>
      </c>
      <c r="K3" s="15">
        <v>1</v>
      </c>
      <c r="L3" s="12">
        <v>62526.2</v>
      </c>
      <c r="M3" s="14">
        <v>8558</v>
      </c>
      <c r="N3" s="16">
        <v>45555</v>
      </c>
      <c r="O3" s="27" t="s">
        <v>236</v>
      </c>
    </row>
    <row r="4" spans="1:15" s="17" customFormat="1" ht="24.95" customHeight="1">
      <c r="A4" s="10">
        <v>2</v>
      </c>
      <c r="B4" s="14">
        <v>1</v>
      </c>
      <c r="C4" s="18" t="s">
        <v>206</v>
      </c>
      <c r="D4" s="12">
        <v>24832.240000000002</v>
      </c>
      <c r="E4" s="12">
        <v>39596.879999999997</v>
      </c>
      <c r="F4" s="13">
        <f>(D4-E4)/E4</f>
        <v>-0.37287382238196537</v>
      </c>
      <c r="G4" s="14">
        <v>3162</v>
      </c>
      <c r="H4" s="14">
        <v>110</v>
      </c>
      <c r="I4" s="15">
        <f t="shared" si="0"/>
        <v>28.745454545454546</v>
      </c>
      <c r="J4" s="15">
        <v>14</v>
      </c>
      <c r="K4" s="15">
        <v>3</v>
      </c>
      <c r="L4" s="12">
        <v>132690.94</v>
      </c>
      <c r="M4" s="14">
        <v>18798</v>
      </c>
      <c r="N4" s="16">
        <v>45541</v>
      </c>
      <c r="O4" s="27" t="s">
        <v>12</v>
      </c>
    </row>
    <row r="5" spans="1:15" s="17" customFormat="1" ht="25.5">
      <c r="A5" s="10">
        <v>3</v>
      </c>
      <c r="B5" s="14" t="s">
        <v>17</v>
      </c>
      <c r="C5" s="18" t="s">
        <v>223</v>
      </c>
      <c r="D5" s="12">
        <v>15093.71</v>
      </c>
      <c r="E5" s="15" t="s">
        <v>15</v>
      </c>
      <c r="F5" s="15" t="s">
        <v>15</v>
      </c>
      <c r="G5" s="14">
        <v>2581</v>
      </c>
      <c r="H5" s="14">
        <v>131</v>
      </c>
      <c r="I5" s="15">
        <f t="shared" si="0"/>
        <v>19.702290076335878</v>
      </c>
      <c r="J5" s="15">
        <v>25</v>
      </c>
      <c r="K5" s="15">
        <v>1</v>
      </c>
      <c r="L5" s="12">
        <v>19582.91</v>
      </c>
      <c r="M5" s="14">
        <v>3346</v>
      </c>
      <c r="N5" s="16">
        <v>45555</v>
      </c>
      <c r="O5" s="27" t="s">
        <v>115</v>
      </c>
    </row>
    <row r="6" spans="1:15" s="17" customFormat="1" ht="24.95" customHeight="1">
      <c r="A6" s="10">
        <v>4</v>
      </c>
      <c r="B6" s="14">
        <v>2</v>
      </c>
      <c r="C6" s="11" t="s">
        <v>172</v>
      </c>
      <c r="D6" s="12">
        <v>14177.96</v>
      </c>
      <c r="E6" s="12">
        <v>30667</v>
      </c>
      <c r="F6" s="13">
        <f>(D6-E6)/E6</f>
        <v>-0.53768024260605862</v>
      </c>
      <c r="G6" s="14">
        <v>1912</v>
      </c>
      <c r="H6" s="14">
        <v>67</v>
      </c>
      <c r="I6" s="15">
        <f t="shared" si="0"/>
        <v>28.53731343283582</v>
      </c>
      <c r="J6" s="15">
        <v>14</v>
      </c>
      <c r="K6" s="15">
        <v>7</v>
      </c>
      <c r="L6" s="12">
        <v>814454.01</v>
      </c>
      <c r="M6" s="14">
        <v>112434</v>
      </c>
      <c r="N6" s="16">
        <v>45513</v>
      </c>
      <c r="O6" s="22" t="s">
        <v>43</v>
      </c>
    </row>
    <row r="7" spans="1:15" s="17" customFormat="1" ht="24.95" customHeight="1">
      <c r="A7" s="10">
        <v>5</v>
      </c>
      <c r="B7" s="14">
        <v>3</v>
      </c>
      <c r="C7" s="18" t="s">
        <v>225</v>
      </c>
      <c r="D7" s="12">
        <v>13364.19</v>
      </c>
      <c r="E7" s="12">
        <v>30650.76</v>
      </c>
      <c r="F7" s="13">
        <f>(D7-E7)/E7</f>
        <v>-0.56398503658636856</v>
      </c>
      <c r="G7" s="14">
        <v>1596</v>
      </c>
      <c r="H7" s="14">
        <v>79</v>
      </c>
      <c r="I7" s="15">
        <f t="shared" si="0"/>
        <v>20.202531645569621</v>
      </c>
      <c r="J7" s="15">
        <v>17</v>
      </c>
      <c r="K7" s="15">
        <v>2</v>
      </c>
      <c r="L7" s="12">
        <v>66427.95</v>
      </c>
      <c r="M7" s="14">
        <v>8963</v>
      </c>
      <c r="N7" s="16">
        <v>45548</v>
      </c>
      <c r="O7" s="27" t="s">
        <v>11</v>
      </c>
    </row>
    <row r="8" spans="1:15" s="17" customFormat="1" ht="24.95" customHeight="1">
      <c r="A8" s="10">
        <v>6</v>
      </c>
      <c r="B8" s="14">
        <v>5</v>
      </c>
      <c r="C8" s="11" t="s">
        <v>122</v>
      </c>
      <c r="D8" s="12">
        <v>10457.39</v>
      </c>
      <c r="E8" s="12">
        <v>19738.23</v>
      </c>
      <c r="F8" s="13">
        <f>(D8-E8)/E8</f>
        <v>-0.47019616247252161</v>
      </c>
      <c r="G8" s="14">
        <v>1827</v>
      </c>
      <c r="H8" s="14">
        <v>63</v>
      </c>
      <c r="I8" s="15">
        <f t="shared" si="0"/>
        <v>29</v>
      </c>
      <c r="J8" s="15">
        <v>11</v>
      </c>
      <c r="K8" s="15">
        <v>12</v>
      </c>
      <c r="L8" s="12">
        <v>1146380.8400000001</v>
      </c>
      <c r="M8" s="14">
        <v>198855</v>
      </c>
      <c r="N8" s="16">
        <v>45478</v>
      </c>
      <c r="O8" s="22" t="s">
        <v>45</v>
      </c>
    </row>
    <row r="9" spans="1:15" s="17" customFormat="1" ht="24.95" customHeight="1">
      <c r="A9" s="10">
        <v>7</v>
      </c>
      <c r="B9" s="14">
        <v>4</v>
      </c>
      <c r="C9" s="18" t="s">
        <v>221</v>
      </c>
      <c r="D9" s="12">
        <v>9597.27</v>
      </c>
      <c r="E9" s="12">
        <v>28065.02</v>
      </c>
      <c r="F9" s="13">
        <f>(D9-E9)/E9</f>
        <v>-0.65803445000217353</v>
      </c>
      <c r="G9" s="14">
        <v>1216</v>
      </c>
      <c r="H9" s="14">
        <v>43</v>
      </c>
      <c r="I9" s="15">
        <f t="shared" si="0"/>
        <v>28.279069767441861</v>
      </c>
      <c r="J9" s="15">
        <v>12</v>
      </c>
      <c r="K9" s="15">
        <v>2</v>
      </c>
      <c r="L9" s="12">
        <v>49853.9</v>
      </c>
      <c r="M9" s="14">
        <v>6366</v>
      </c>
      <c r="N9" s="16">
        <v>45548</v>
      </c>
      <c r="O9" s="27" t="s">
        <v>45</v>
      </c>
    </row>
    <row r="10" spans="1:15" s="17" customFormat="1" ht="24.95" customHeight="1">
      <c r="A10" s="10">
        <v>8</v>
      </c>
      <c r="B10" s="14" t="s">
        <v>17</v>
      </c>
      <c r="C10" s="18" t="s">
        <v>228</v>
      </c>
      <c r="D10" s="12">
        <v>9554.41</v>
      </c>
      <c r="E10" s="12" t="s">
        <v>15</v>
      </c>
      <c r="F10" s="13" t="s">
        <v>15</v>
      </c>
      <c r="G10" s="14">
        <v>1268</v>
      </c>
      <c r="H10" s="14">
        <v>66</v>
      </c>
      <c r="I10" s="15">
        <f t="shared" si="0"/>
        <v>19.212121212121211</v>
      </c>
      <c r="J10" s="15">
        <v>12</v>
      </c>
      <c r="K10" s="15">
        <v>1</v>
      </c>
      <c r="L10" s="12">
        <v>10252.85</v>
      </c>
      <c r="M10" s="14">
        <v>1376</v>
      </c>
      <c r="N10" s="16">
        <v>45555</v>
      </c>
      <c r="O10" s="27" t="s">
        <v>11</v>
      </c>
    </row>
    <row r="11" spans="1:15" s="17" customFormat="1" ht="24.75" customHeight="1">
      <c r="A11" s="10">
        <v>9</v>
      </c>
      <c r="B11" s="14">
        <v>6</v>
      </c>
      <c r="C11" s="18" t="s">
        <v>205</v>
      </c>
      <c r="D11" s="12">
        <v>7073.95</v>
      </c>
      <c r="E11" s="12">
        <v>14141.64</v>
      </c>
      <c r="F11" s="13">
        <f>(D11-E11)/E11</f>
        <v>-0.49977866782070535</v>
      </c>
      <c r="G11" s="14">
        <v>1351</v>
      </c>
      <c r="H11" s="14">
        <v>51</v>
      </c>
      <c r="I11" s="15">
        <f t="shared" si="0"/>
        <v>26.490196078431371</v>
      </c>
      <c r="J11" s="15">
        <v>13</v>
      </c>
      <c r="K11" s="15">
        <v>3</v>
      </c>
      <c r="L11" s="12">
        <v>37137.409999999996</v>
      </c>
      <c r="M11" s="14">
        <v>7115</v>
      </c>
      <c r="N11" s="16">
        <v>45541</v>
      </c>
      <c r="O11" s="22" t="s">
        <v>14</v>
      </c>
    </row>
    <row r="12" spans="1:15" s="17" customFormat="1" ht="24.95" customHeight="1">
      <c r="A12" s="10">
        <v>10</v>
      </c>
      <c r="B12" s="14" t="s">
        <v>224</v>
      </c>
      <c r="C12" s="18" t="s">
        <v>229</v>
      </c>
      <c r="D12" s="12">
        <v>6815.25</v>
      </c>
      <c r="E12" s="12" t="s">
        <v>15</v>
      </c>
      <c r="F12" s="13" t="s">
        <v>15</v>
      </c>
      <c r="G12" s="14">
        <v>1161</v>
      </c>
      <c r="H12" s="14">
        <v>10</v>
      </c>
      <c r="I12" s="15">
        <f t="shared" si="0"/>
        <v>116.1</v>
      </c>
      <c r="J12" s="15">
        <v>10</v>
      </c>
      <c r="K12" s="15">
        <v>0</v>
      </c>
      <c r="L12" s="12">
        <v>6815.25</v>
      </c>
      <c r="M12" s="14">
        <v>1161</v>
      </c>
      <c r="N12" s="16" t="s">
        <v>222</v>
      </c>
      <c r="O12" s="27" t="s">
        <v>11</v>
      </c>
    </row>
    <row r="13" spans="1:15" s="17" customFormat="1" ht="24.95" customHeight="1">
      <c r="A13" s="10">
        <v>11</v>
      </c>
      <c r="B13" s="14">
        <v>8</v>
      </c>
      <c r="C13" s="18" t="s">
        <v>91</v>
      </c>
      <c r="D13" s="12">
        <v>5774.46</v>
      </c>
      <c r="E13" s="12">
        <v>10541.7</v>
      </c>
      <c r="F13" s="13">
        <f>(D13-E13)/E13</f>
        <v>-0.45222687042886822</v>
      </c>
      <c r="G13" s="14">
        <v>1053</v>
      </c>
      <c r="H13" s="14">
        <v>40</v>
      </c>
      <c r="I13" s="15">
        <f t="shared" si="0"/>
        <v>26.324999999999999</v>
      </c>
      <c r="J13" s="15">
        <v>10</v>
      </c>
      <c r="K13" s="15">
        <v>15</v>
      </c>
      <c r="L13" s="12">
        <v>1295349.48</v>
      </c>
      <c r="M13" s="14">
        <v>224124</v>
      </c>
      <c r="N13" s="16">
        <v>45457</v>
      </c>
      <c r="O13" s="22" t="s">
        <v>18</v>
      </c>
    </row>
    <row r="14" spans="1:15" s="17" customFormat="1" ht="24.95" customHeight="1">
      <c r="A14" s="10">
        <v>12</v>
      </c>
      <c r="B14" s="14">
        <v>7</v>
      </c>
      <c r="C14" s="11" t="s">
        <v>156</v>
      </c>
      <c r="D14" s="12">
        <v>4583.84</v>
      </c>
      <c r="E14" s="12">
        <v>12111.52</v>
      </c>
      <c r="F14" s="13">
        <f>(D14-E14)/E14</f>
        <v>-0.6215305758484484</v>
      </c>
      <c r="G14" s="14">
        <v>602</v>
      </c>
      <c r="H14" s="14">
        <v>29</v>
      </c>
      <c r="I14" s="15">
        <f t="shared" si="0"/>
        <v>20.758620689655171</v>
      </c>
      <c r="J14" s="15">
        <v>7</v>
      </c>
      <c r="K14" s="15">
        <v>9</v>
      </c>
      <c r="L14" s="12">
        <v>752500.46</v>
      </c>
      <c r="M14" s="14">
        <v>97578</v>
      </c>
      <c r="N14" s="16">
        <v>45499</v>
      </c>
      <c r="O14" s="22" t="s">
        <v>18</v>
      </c>
    </row>
    <row r="15" spans="1:15" s="17" customFormat="1" ht="24.95" customHeight="1">
      <c r="A15" s="10">
        <v>13</v>
      </c>
      <c r="B15" s="14" t="s">
        <v>17</v>
      </c>
      <c r="C15" s="18" t="s">
        <v>233</v>
      </c>
      <c r="D15" s="12">
        <v>3907.56</v>
      </c>
      <c r="E15" s="12" t="s">
        <v>15</v>
      </c>
      <c r="F15" s="13" t="s">
        <v>15</v>
      </c>
      <c r="G15" s="14">
        <v>546</v>
      </c>
      <c r="H15" s="14">
        <v>38</v>
      </c>
      <c r="I15" s="15">
        <f t="shared" si="0"/>
        <v>14.368421052631579</v>
      </c>
      <c r="J15" s="15">
        <v>11</v>
      </c>
      <c r="K15" s="15">
        <v>1</v>
      </c>
      <c r="L15" s="12">
        <v>3907.56</v>
      </c>
      <c r="M15" s="14">
        <v>546</v>
      </c>
      <c r="N15" s="16">
        <v>45555</v>
      </c>
      <c r="O15" s="27" t="s">
        <v>234</v>
      </c>
    </row>
    <row r="16" spans="1:15" s="17" customFormat="1" ht="24.95" customHeight="1">
      <c r="A16" s="10">
        <v>14</v>
      </c>
      <c r="B16" s="14" t="s">
        <v>17</v>
      </c>
      <c r="C16" s="18" t="s">
        <v>231</v>
      </c>
      <c r="D16" s="12">
        <v>2903.76</v>
      </c>
      <c r="E16" s="12" t="s">
        <v>15</v>
      </c>
      <c r="F16" s="13" t="s">
        <v>15</v>
      </c>
      <c r="G16" s="14">
        <v>434</v>
      </c>
      <c r="H16" s="14">
        <v>32</v>
      </c>
      <c r="I16" s="15">
        <f t="shared" si="0"/>
        <v>13.5625</v>
      </c>
      <c r="J16" s="15">
        <v>12</v>
      </c>
      <c r="K16" s="15">
        <v>1</v>
      </c>
      <c r="L16" s="12">
        <v>3226.06</v>
      </c>
      <c r="M16" s="14" t="s">
        <v>232</v>
      </c>
      <c r="N16" s="16">
        <v>45555</v>
      </c>
      <c r="O16" s="27" t="s">
        <v>23</v>
      </c>
    </row>
    <row r="17" spans="1:15" s="17" customFormat="1" ht="24.95" customHeight="1">
      <c r="A17" s="10">
        <v>15</v>
      </c>
      <c r="B17" s="14">
        <v>9</v>
      </c>
      <c r="C17" s="11" t="s">
        <v>209</v>
      </c>
      <c r="D17" s="12">
        <v>2216.83</v>
      </c>
      <c r="E17" s="12">
        <v>7116.84</v>
      </c>
      <c r="F17" s="13">
        <f t="shared" ref="F17:F26" si="1">(D17-E17)/E17</f>
        <v>-0.68850922600479991</v>
      </c>
      <c r="G17" s="14">
        <v>331</v>
      </c>
      <c r="H17" s="14">
        <v>8</v>
      </c>
      <c r="I17" s="15">
        <f t="shared" si="0"/>
        <v>41.375</v>
      </c>
      <c r="J17" s="15">
        <v>5</v>
      </c>
      <c r="K17" s="15">
        <v>3</v>
      </c>
      <c r="L17" s="12">
        <v>25659.83</v>
      </c>
      <c r="M17" s="14">
        <v>3832</v>
      </c>
      <c r="N17" s="16">
        <v>45541</v>
      </c>
      <c r="O17" s="22" t="s">
        <v>210</v>
      </c>
    </row>
    <row r="18" spans="1:15" s="17" customFormat="1" ht="24.95" customHeight="1">
      <c r="A18" s="10">
        <v>16</v>
      </c>
      <c r="B18" s="14">
        <v>11</v>
      </c>
      <c r="C18" s="11" t="s">
        <v>184</v>
      </c>
      <c r="D18" s="12">
        <v>2109.8000000000002</v>
      </c>
      <c r="E18" s="12">
        <v>4923.1099999999997</v>
      </c>
      <c r="F18" s="13">
        <f t="shared" si="1"/>
        <v>-0.5714497543219631</v>
      </c>
      <c r="G18" s="14">
        <v>275</v>
      </c>
      <c r="H18" s="14">
        <v>11</v>
      </c>
      <c r="I18" s="15">
        <f t="shared" si="0"/>
        <v>25</v>
      </c>
      <c r="J18" s="15">
        <v>5</v>
      </c>
      <c r="K18" s="15">
        <v>6</v>
      </c>
      <c r="L18" s="12">
        <v>138823.19</v>
      </c>
      <c r="M18" s="14">
        <v>19483</v>
      </c>
      <c r="N18" s="16">
        <v>45520</v>
      </c>
      <c r="O18" s="22" t="s">
        <v>18</v>
      </c>
    </row>
    <row r="19" spans="1:15" s="17" customFormat="1" ht="24.95" customHeight="1">
      <c r="A19" s="10">
        <v>17</v>
      </c>
      <c r="B19" s="14">
        <v>12</v>
      </c>
      <c r="C19" s="18" t="s">
        <v>213</v>
      </c>
      <c r="D19" s="12">
        <v>1110</v>
      </c>
      <c r="E19" s="12">
        <v>4366</v>
      </c>
      <c r="F19" s="13">
        <f t="shared" si="1"/>
        <v>-0.74576271186440679</v>
      </c>
      <c r="G19" s="14">
        <v>301</v>
      </c>
      <c r="H19" s="15" t="s">
        <v>15</v>
      </c>
      <c r="I19" s="15" t="s">
        <v>15</v>
      </c>
      <c r="J19" s="15">
        <v>14</v>
      </c>
      <c r="K19" s="15">
        <v>2</v>
      </c>
      <c r="L19" s="12">
        <v>6264</v>
      </c>
      <c r="M19" s="14">
        <v>1334</v>
      </c>
      <c r="N19" s="16">
        <v>45548</v>
      </c>
      <c r="O19" s="22" t="s">
        <v>13</v>
      </c>
    </row>
    <row r="20" spans="1:15" s="17" customFormat="1" ht="24.95" customHeight="1">
      <c r="A20" s="10">
        <v>18</v>
      </c>
      <c r="B20" s="14">
        <v>15</v>
      </c>
      <c r="C20" s="11" t="s">
        <v>170</v>
      </c>
      <c r="D20" s="12">
        <v>1006.1</v>
      </c>
      <c r="E20" s="12">
        <v>2443.5300000000002</v>
      </c>
      <c r="F20" s="13">
        <f t="shared" si="1"/>
        <v>-0.58825960802609345</v>
      </c>
      <c r="G20" s="14">
        <v>191</v>
      </c>
      <c r="H20" s="14">
        <v>10</v>
      </c>
      <c r="I20" s="15">
        <f>G20/H20</f>
        <v>19.100000000000001</v>
      </c>
      <c r="J20" s="15">
        <v>3</v>
      </c>
      <c r="K20" s="15">
        <v>7</v>
      </c>
      <c r="L20" s="12">
        <v>70534.009999999995</v>
      </c>
      <c r="M20" s="14">
        <v>13825</v>
      </c>
      <c r="N20" s="16">
        <v>45513</v>
      </c>
      <c r="O20" s="22" t="s">
        <v>11</v>
      </c>
    </row>
    <row r="21" spans="1:15" s="17" customFormat="1" ht="24.95" customHeight="1">
      <c r="A21" s="10">
        <v>19</v>
      </c>
      <c r="B21" s="14">
        <v>14</v>
      </c>
      <c r="C21" s="11" t="s">
        <v>188</v>
      </c>
      <c r="D21" s="12">
        <v>914.5</v>
      </c>
      <c r="E21" s="12">
        <v>3410.78</v>
      </c>
      <c r="F21" s="13">
        <f t="shared" si="1"/>
        <v>-0.73187951143140284</v>
      </c>
      <c r="G21" s="14">
        <v>130</v>
      </c>
      <c r="H21" s="14">
        <v>5</v>
      </c>
      <c r="I21" s="15">
        <f>G21/H21</f>
        <v>26</v>
      </c>
      <c r="J21" s="15">
        <v>2</v>
      </c>
      <c r="K21" s="15">
        <v>5</v>
      </c>
      <c r="L21" s="12">
        <v>58994.97</v>
      </c>
      <c r="M21" s="14">
        <v>9480</v>
      </c>
      <c r="N21" s="16">
        <v>45527</v>
      </c>
      <c r="O21" s="22" t="s">
        <v>12</v>
      </c>
    </row>
    <row r="22" spans="1:15" s="17" customFormat="1" ht="24.95" customHeight="1">
      <c r="A22" s="10">
        <v>20</v>
      </c>
      <c r="B22" s="14">
        <v>16</v>
      </c>
      <c r="C22" s="18" t="s">
        <v>219</v>
      </c>
      <c r="D22" s="12">
        <v>415</v>
      </c>
      <c r="E22" s="12">
        <v>972.87</v>
      </c>
      <c r="F22" s="13">
        <f t="shared" si="1"/>
        <v>-0.57342707658782777</v>
      </c>
      <c r="G22" s="14">
        <v>82</v>
      </c>
      <c r="H22" s="14">
        <v>5</v>
      </c>
      <c r="I22" s="15">
        <f>G22/H22</f>
        <v>16.399999999999999</v>
      </c>
      <c r="J22" s="15">
        <v>3</v>
      </c>
      <c r="K22" s="15">
        <v>2</v>
      </c>
      <c r="L22" s="12">
        <v>1609.68</v>
      </c>
      <c r="M22" s="14">
        <v>309</v>
      </c>
      <c r="N22" s="16">
        <v>45548</v>
      </c>
      <c r="O22" s="27" t="s">
        <v>220</v>
      </c>
    </row>
    <row r="23" spans="1:15" s="17" customFormat="1" ht="24.75" customHeight="1">
      <c r="A23" s="10">
        <v>21</v>
      </c>
      <c r="B23" s="14">
        <v>17</v>
      </c>
      <c r="C23" s="11" t="s">
        <v>182</v>
      </c>
      <c r="D23" s="12">
        <v>386.52</v>
      </c>
      <c r="E23" s="12">
        <v>892</v>
      </c>
      <c r="F23" s="13">
        <f t="shared" si="1"/>
        <v>-0.56668161434977582</v>
      </c>
      <c r="G23" s="14">
        <v>71</v>
      </c>
      <c r="H23" s="13" t="s">
        <v>15</v>
      </c>
      <c r="I23" s="13" t="s">
        <v>15</v>
      </c>
      <c r="J23" s="15">
        <v>1</v>
      </c>
      <c r="K23" s="15">
        <v>6</v>
      </c>
      <c r="L23" s="12">
        <v>26545.16</v>
      </c>
      <c r="M23" s="14">
        <v>5302</v>
      </c>
      <c r="N23" s="16">
        <v>45520</v>
      </c>
      <c r="O23" s="22" t="s">
        <v>183</v>
      </c>
    </row>
    <row r="24" spans="1:15" s="17" customFormat="1" ht="24.95" customHeight="1">
      <c r="A24" s="10">
        <v>22</v>
      </c>
      <c r="B24" s="14">
        <v>18</v>
      </c>
      <c r="C24" s="11" t="s">
        <v>198</v>
      </c>
      <c r="D24" s="20">
        <v>211.05</v>
      </c>
      <c r="E24" s="20">
        <v>806.63</v>
      </c>
      <c r="F24" s="13">
        <f t="shared" si="1"/>
        <v>-0.73835587568029948</v>
      </c>
      <c r="G24" s="21">
        <v>29</v>
      </c>
      <c r="H24" s="14">
        <v>2</v>
      </c>
      <c r="I24" s="15">
        <f>G24/H24</f>
        <v>14.5</v>
      </c>
      <c r="J24" s="15">
        <v>1</v>
      </c>
      <c r="K24" s="14">
        <v>4</v>
      </c>
      <c r="L24" s="20">
        <v>22004.17</v>
      </c>
      <c r="M24" s="21">
        <v>3441</v>
      </c>
      <c r="N24" s="16">
        <v>45534</v>
      </c>
      <c r="O24" s="22" t="s">
        <v>102</v>
      </c>
    </row>
    <row r="25" spans="1:15" s="17" customFormat="1" ht="24.75" customHeight="1">
      <c r="A25" s="10">
        <v>23</v>
      </c>
      <c r="B25" s="14">
        <v>10</v>
      </c>
      <c r="C25" s="18" t="s">
        <v>218</v>
      </c>
      <c r="D25" s="12">
        <v>171.49</v>
      </c>
      <c r="E25" s="12">
        <v>5685</v>
      </c>
      <c r="F25" s="13">
        <f t="shared" si="1"/>
        <v>-0.96983465259454704</v>
      </c>
      <c r="G25" s="14">
        <v>23</v>
      </c>
      <c r="H25" s="15">
        <v>1</v>
      </c>
      <c r="I25" s="15" t="s">
        <v>15</v>
      </c>
      <c r="J25" s="15" t="s">
        <v>15</v>
      </c>
      <c r="K25" s="15">
        <v>2</v>
      </c>
      <c r="L25" s="12">
        <v>7663</v>
      </c>
      <c r="M25" s="14">
        <v>1099</v>
      </c>
      <c r="N25" s="16">
        <v>45548</v>
      </c>
      <c r="O25" s="27" t="s">
        <v>183</v>
      </c>
    </row>
    <row r="26" spans="1:15" s="17" customFormat="1" ht="24.75" customHeight="1">
      <c r="A26" s="10">
        <v>24</v>
      </c>
      <c r="B26" s="14">
        <v>20</v>
      </c>
      <c r="C26" s="11" t="s">
        <v>123</v>
      </c>
      <c r="D26" s="20">
        <v>112</v>
      </c>
      <c r="E26" s="20">
        <v>539.4</v>
      </c>
      <c r="F26" s="13">
        <f t="shared" si="1"/>
        <v>-0.7923618835743419</v>
      </c>
      <c r="G26" s="21">
        <v>20</v>
      </c>
      <c r="H26" s="14">
        <v>1</v>
      </c>
      <c r="I26" s="15">
        <f>G26/H26</f>
        <v>20</v>
      </c>
      <c r="J26" s="15">
        <v>1</v>
      </c>
      <c r="K26" s="15">
        <v>12</v>
      </c>
      <c r="L26" s="20">
        <v>54532.46</v>
      </c>
      <c r="M26" s="21">
        <v>8258</v>
      </c>
      <c r="N26" s="16">
        <v>45478</v>
      </c>
      <c r="O26" s="22" t="s">
        <v>18</v>
      </c>
    </row>
    <row r="27" spans="1:15" s="17" customFormat="1" ht="24.75" customHeight="1">
      <c r="A27" s="10">
        <v>25</v>
      </c>
      <c r="B27" s="12" t="s">
        <v>15</v>
      </c>
      <c r="C27" s="18" t="s">
        <v>230</v>
      </c>
      <c r="D27" s="12">
        <v>100</v>
      </c>
      <c r="E27" s="12" t="s">
        <v>15</v>
      </c>
      <c r="F27" s="13" t="s">
        <v>15</v>
      </c>
      <c r="G27" s="14">
        <v>27</v>
      </c>
      <c r="H27" s="14">
        <v>1</v>
      </c>
      <c r="I27" s="15">
        <f>G27/H27</f>
        <v>27</v>
      </c>
      <c r="J27" s="15">
        <v>1</v>
      </c>
      <c r="K27" s="15" t="s">
        <v>15</v>
      </c>
      <c r="L27" s="12">
        <v>24516.26</v>
      </c>
      <c r="M27" s="14">
        <v>4070</v>
      </c>
      <c r="N27" s="16">
        <v>45359</v>
      </c>
      <c r="O27" s="27" t="s">
        <v>102</v>
      </c>
    </row>
    <row r="28" spans="1:15" s="17" customFormat="1" ht="24.75" customHeight="1">
      <c r="A28" s="10">
        <v>26</v>
      </c>
      <c r="B28" s="14">
        <v>22</v>
      </c>
      <c r="C28" s="11" t="s">
        <v>187</v>
      </c>
      <c r="D28" s="12">
        <v>89</v>
      </c>
      <c r="E28" s="12">
        <v>236</v>
      </c>
      <c r="F28" s="13">
        <f t="shared" ref="F28:F34" si="2">(D28-E28)/E28</f>
        <v>-0.6228813559322034</v>
      </c>
      <c r="G28" s="14">
        <v>18</v>
      </c>
      <c r="H28" s="15" t="s">
        <v>15</v>
      </c>
      <c r="I28" s="15" t="s">
        <v>15</v>
      </c>
      <c r="J28" s="15">
        <v>2</v>
      </c>
      <c r="K28" s="15">
        <v>5</v>
      </c>
      <c r="L28" s="12">
        <v>15695</v>
      </c>
      <c r="M28" s="14">
        <v>3301</v>
      </c>
      <c r="N28" s="16">
        <v>45527</v>
      </c>
      <c r="O28" s="22" t="s">
        <v>13</v>
      </c>
    </row>
    <row r="29" spans="1:15" s="17" customFormat="1" ht="24.75" customHeight="1">
      <c r="A29" s="10">
        <v>27</v>
      </c>
      <c r="B29" s="14">
        <v>29</v>
      </c>
      <c r="C29" s="11" t="s">
        <v>143</v>
      </c>
      <c r="D29" s="12">
        <v>40</v>
      </c>
      <c r="E29" s="12">
        <v>35</v>
      </c>
      <c r="F29" s="13">
        <f t="shared" si="2"/>
        <v>0.14285714285714285</v>
      </c>
      <c r="G29" s="14">
        <v>8</v>
      </c>
      <c r="H29" s="15" t="s">
        <v>15</v>
      </c>
      <c r="I29" s="15" t="s">
        <v>15</v>
      </c>
      <c r="J29" s="10">
        <v>1</v>
      </c>
      <c r="K29" s="15" t="s">
        <v>15</v>
      </c>
      <c r="L29" s="12">
        <v>10960</v>
      </c>
      <c r="M29" s="14">
        <v>2368</v>
      </c>
      <c r="N29" s="16">
        <v>45492</v>
      </c>
      <c r="O29" s="22" t="s">
        <v>13</v>
      </c>
    </row>
    <row r="30" spans="1:15" s="17" customFormat="1" ht="24.75" customHeight="1">
      <c r="A30" s="10">
        <v>28</v>
      </c>
      <c r="B30" s="14">
        <v>19</v>
      </c>
      <c r="C30" s="11" t="s">
        <v>144</v>
      </c>
      <c r="D30" s="12">
        <v>33.6</v>
      </c>
      <c r="E30" s="12">
        <v>597.6</v>
      </c>
      <c r="F30" s="13">
        <f t="shared" si="2"/>
        <v>-0.94377510040160639</v>
      </c>
      <c r="G30" s="14">
        <v>4</v>
      </c>
      <c r="H30" s="14">
        <v>1</v>
      </c>
      <c r="I30" s="15">
        <f>G30/H30</f>
        <v>4</v>
      </c>
      <c r="J30" s="15">
        <v>1</v>
      </c>
      <c r="K30" s="15">
        <v>10</v>
      </c>
      <c r="L30" s="12">
        <v>162259.94</v>
      </c>
      <c r="M30" s="14">
        <v>23697</v>
      </c>
      <c r="N30" s="16">
        <v>45492</v>
      </c>
      <c r="O30" s="22" t="s">
        <v>102</v>
      </c>
    </row>
    <row r="31" spans="1:15" s="17" customFormat="1" ht="24.75" customHeight="1">
      <c r="A31" s="10">
        <v>29</v>
      </c>
      <c r="B31" s="14">
        <v>28</v>
      </c>
      <c r="C31" s="18" t="s">
        <v>195</v>
      </c>
      <c r="D31" s="12">
        <v>28</v>
      </c>
      <c r="E31" s="12">
        <v>37</v>
      </c>
      <c r="F31" s="13">
        <f t="shared" si="2"/>
        <v>-0.24324324324324326</v>
      </c>
      <c r="G31" s="14">
        <v>4</v>
      </c>
      <c r="H31" s="15" t="s">
        <v>15</v>
      </c>
      <c r="I31" s="15" t="s">
        <v>15</v>
      </c>
      <c r="J31" s="15">
        <v>1</v>
      </c>
      <c r="K31" s="15">
        <v>4</v>
      </c>
      <c r="L31" s="12">
        <v>6265</v>
      </c>
      <c r="M31" s="14">
        <v>1017</v>
      </c>
      <c r="N31" s="16">
        <v>45534</v>
      </c>
      <c r="O31" s="27" t="s">
        <v>13</v>
      </c>
    </row>
    <row r="32" spans="1:15" s="17" customFormat="1" ht="24.75" customHeight="1">
      <c r="A32" s="10">
        <v>30</v>
      </c>
      <c r="B32" s="14">
        <v>21</v>
      </c>
      <c r="C32" s="11" t="s">
        <v>199</v>
      </c>
      <c r="D32" s="20">
        <v>16</v>
      </c>
      <c r="E32" s="20">
        <v>485.9</v>
      </c>
      <c r="F32" s="13">
        <f t="shared" si="2"/>
        <v>-0.96707141387116691</v>
      </c>
      <c r="G32" s="21">
        <v>4</v>
      </c>
      <c r="H32" s="14">
        <v>2</v>
      </c>
      <c r="I32" s="15">
        <f>G32/H32</f>
        <v>2</v>
      </c>
      <c r="J32" s="15">
        <v>2</v>
      </c>
      <c r="K32" s="14">
        <v>4</v>
      </c>
      <c r="L32" s="20">
        <v>20574.650000000001</v>
      </c>
      <c r="M32" s="21">
        <v>4326</v>
      </c>
      <c r="N32" s="16">
        <v>45534</v>
      </c>
      <c r="O32" s="22" t="s">
        <v>102</v>
      </c>
    </row>
    <row r="33" spans="1:15" s="17" customFormat="1" ht="24.75" customHeight="1">
      <c r="A33" s="10">
        <v>31</v>
      </c>
      <c r="B33" s="14">
        <v>24</v>
      </c>
      <c r="C33" s="11" t="s">
        <v>154</v>
      </c>
      <c r="D33" s="12">
        <v>10</v>
      </c>
      <c r="E33" s="12">
        <v>146</v>
      </c>
      <c r="F33" s="13">
        <f t="shared" si="2"/>
        <v>-0.93150684931506844</v>
      </c>
      <c r="G33" s="14">
        <v>2</v>
      </c>
      <c r="H33" s="14">
        <v>1</v>
      </c>
      <c r="I33" s="15">
        <f>G33/H33</f>
        <v>2</v>
      </c>
      <c r="J33" s="10">
        <v>1</v>
      </c>
      <c r="K33" s="15">
        <v>9</v>
      </c>
      <c r="L33" s="12">
        <v>38638.020000000004</v>
      </c>
      <c r="M33" s="14">
        <v>7739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4">
        <v>32</v>
      </c>
      <c r="C34" s="18" t="s">
        <v>207</v>
      </c>
      <c r="D34" s="12">
        <v>8</v>
      </c>
      <c r="E34" s="12">
        <v>13</v>
      </c>
      <c r="F34" s="13">
        <f t="shared" si="2"/>
        <v>-0.38461538461538464</v>
      </c>
      <c r="G34" s="14">
        <v>2</v>
      </c>
      <c r="H34" s="14">
        <v>2</v>
      </c>
      <c r="I34" s="15">
        <f>G34/H34</f>
        <v>1</v>
      </c>
      <c r="J34" s="15">
        <v>1</v>
      </c>
      <c r="K34" s="15">
        <v>3</v>
      </c>
      <c r="L34" s="12">
        <v>364.83</v>
      </c>
      <c r="M34" s="14">
        <v>77</v>
      </c>
      <c r="N34" s="16">
        <v>45541</v>
      </c>
      <c r="O34" s="27" t="s">
        <v>208</v>
      </c>
    </row>
    <row r="35" spans="1:15" s="26" customFormat="1" ht="24.7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SUBTOTAL(109,Table1323456789101112131415161718[Pajamos 
(GBO)])</f>
        <v>196077.91999999993</v>
      </c>
      <c r="E35" s="36" t="s">
        <v>227</v>
      </c>
      <c r="F35" s="37">
        <f t="shared" ref="F35" si="3">(D35-E35)/E35</f>
        <v>-0.11874299993707842</v>
      </c>
      <c r="G35" s="38">
        <f>SUBTOTAL(109,Table1323456789101112131415161718[Žiūrovų sk. 
(ADM)])</f>
        <v>28789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D875-A412-4251-AA2F-6401DF2DAF3F}">
  <dimension ref="A1:XFC36"/>
  <sheetViews>
    <sheetView topLeftCell="A12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51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211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4">
        <v>1</v>
      </c>
      <c r="C3" s="18" t="s">
        <v>206</v>
      </c>
      <c r="D3" s="12">
        <v>39596.879999999997</v>
      </c>
      <c r="E3" s="12">
        <v>31260.9</v>
      </c>
      <c r="F3" s="13">
        <f>(D3-E3)/E3</f>
        <v>0.26665834956767065</v>
      </c>
      <c r="G3" s="14">
        <v>5320</v>
      </c>
      <c r="H3" s="14">
        <v>120</v>
      </c>
      <c r="I3" s="15">
        <f t="shared" ref="I3:I11" si="0">G3/H3</f>
        <v>44.333333333333336</v>
      </c>
      <c r="J3" s="15">
        <v>16</v>
      </c>
      <c r="K3" s="15">
        <v>2</v>
      </c>
      <c r="L3" s="12">
        <v>95959.85</v>
      </c>
      <c r="M3" s="14">
        <v>13709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4">
        <v>2</v>
      </c>
      <c r="C4" s="11" t="s">
        <v>172</v>
      </c>
      <c r="D4" s="12">
        <v>30667</v>
      </c>
      <c r="E4" s="12">
        <v>24288.33</v>
      </c>
      <c r="F4" s="13">
        <f>(D4-E4)/E4</f>
        <v>0.26262283162325273</v>
      </c>
      <c r="G4" s="14">
        <v>4126</v>
      </c>
      <c r="H4" s="14">
        <v>97</v>
      </c>
      <c r="I4" s="15">
        <f t="shared" si="0"/>
        <v>42.536082474226802</v>
      </c>
      <c r="J4" s="15">
        <v>16</v>
      </c>
      <c r="K4" s="15">
        <v>6</v>
      </c>
      <c r="L4" s="12">
        <v>787467.41</v>
      </c>
      <c r="M4" s="14">
        <v>108437</v>
      </c>
      <c r="N4" s="16">
        <v>45513</v>
      </c>
      <c r="O4" s="22" t="s">
        <v>43</v>
      </c>
    </row>
    <row r="5" spans="1:15" s="17" customFormat="1" ht="25.5">
      <c r="A5" s="10">
        <v>3</v>
      </c>
      <c r="B5" s="14" t="s">
        <v>17</v>
      </c>
      <c r="C5" s="18" t="s">
        <v>225</v>
      </c>
      <c r="D5" s="12">
        <v>30650.76</v>
      </c>
      <c r="E5" s="12" t="s">
        <v>15</v>
      </c>
      <c r="F5" s="13" t="s">
        <v>15</v>
      </c>
      <c r="G5" s="14">
        <v>4167</v>
      </c>
      <c r="H5" s="14">
        <v>122</v>
      </c>
      <c r="I5" s="15">
        <f t="shared" si="0"/>
        <v>34.155737704918032</v>
      </c>
      <c r="J5" s="15">
        <v>19</v>
      </c>
      <c r="K5" s="15">
        <v>1</v>
      </c>
      <c r="L5" s="12">
        <v>39790.5</v>
      </c>
      <c r="M5" s="14">
        <v>5316</v>
      </c>
      <c r="N5" s="16">
        <v>45548</v>
      </c>
      <c r="O5" s="27" t="s">
        <v>11</v>
      </c>
    </row>
    <row r="6" spans="1:15" s="17" customFormat="1" ht="24.95" customHeight="1">
      <c r="A6" s="10">
        <v>4</v>
      </c>
      <c r="B6" s="14" t="s">
        <v>17</v>
      </c>
      <c r="C6" s="18" t="s">
        <v>221</v>
      </c>
      <c r="D6" s="12">
        <v>28065.02</v>
      </c>
      <c r="E6" s="12" t="s">
        <v>15</v>
      </c>
      <c r="F6" s="13" t="s">
        <v>15</v>
      </c>
      <c r="G6" s="14">
        <v>3374</v>
      </c>
      <c r="H6" s="14">
        <v>106</v>
      </c>
      <c r="I6" s="15">
        <f t="shared" si="0"/>
        <v>31.830188679245282</v>
      </c>
      <c r="J6" s="15">
        <v>18</v>
      </c>
      <c r="K6" s="15">
        <v>1</v>
      </c>
      <c r="L6" s="12">
        <v>29690.7</v>
      </c>
      <c r="M6" s="14">
        <v>3598</v>
      </c>
      <c r="N6" s="16">
        <v>45548</v>
      </c>
      <c r="O6" s="27" t="s">
        <v>45</v>
      </c>
    </row>
    <row r="7" spans="1:15" s="17" customFormat="1" ht="24.95" customHeight="1">
      <c r="A7" s="10">
        <v>5</v>
      </c>
      <c r="B7" s="14">
        <v>5</v>
      </c>
      <c r="C7" s="11" t="s">
        <v>122</v>
      </c>
      <c r="D7" s="12">
        <v>19738.23</v>
      </c>
      <c r="E7" s="12">
        <v>9721.98</v>
      </c>
      <c r="F7" s="13">
        <f>(D7-E7)/E7</f>
        <v>1.030268525547265</v>
      </c>
      <c r="G7" s="14">
        <v>3281</v>
      </c>
      <c r="H7" s="14">
        <v>76</v>
      </c>
      <c r="I7" s="15">
        <f t="shared" si="0"/>
        <v>43.171052631578945</v>
      </c>
      <c r="J7" s="15">
        <v>12</v>
      </c>
      <c r="K7" s="15">
        <v>11</v>
      </c>
      <c r="L7" s="12">
        <v>1134477.29</v>
      </c>
      <c r="M7" s="14">
        <v>196760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4">
        <v>3</v>
      </c>
      <c r="C8" s="18" t="s">
        <v>205</v>
      </c>
      <c r="D8" s="12">
        <v>14141.64</v>
      </c>
      <c r="E8" s="12">
        <v>10696.23</v>
      </c>
      <c r="F8" s="13">
        <f>(D8-E8)/E8</f>
        <v>0.32211442723277267</v>
      </c>
      <c r="G8" s="14">
        <v>2505</v>
      </c>
      <c r="H8" s="14">
        <v>84</v>
      </c>
      <c r="I8" s="15">
        <f t="shared" si="0"/>
        <v>29.821428571428573</v>
      </c>
      <c r="J8" s="15">
        <v>17</v>
      </c>
      <c r="K8" s="15">
        <v>2</v>
      </c>
      <c r="L8" s="12">
        <v>28446.01</v>
      </c>
      <c r="M8" s="14">
        <v>5414</v>
      </c>
      <c r="N8" s="16">
        <v>45541</v>
      </c>
      <c r="O8" s="22" t="s">
        <v>14</v>
      </c>
    </row>
    <row r="9" spans="1:15" s="17" customFormat="1" ht="24.95" customHeight="1">
      <c r="A9" s="10">
        <v>7</v>
      </c>
      <c r="B9" s="14">
        <v>4</v>
      </c>
      <c r="C9" s="11" t="s">
        <v>156</v>
      </c>
      <c r="D9" s="12">
        <v>12111.52</v>
      </c>
      <c r="E9" s="12">
        <v>10218.030000000001</v>
      </c>
      <c r="F9" s="13">
        <f>(D9-E9)/E9</f>
        <v>0.18530871410633945</v>
      </c>
      <c r="G9" s="14">
        <v>1595</v>
      </c>
      <c r="H9" s="14">
        <v>57</v>
      </c>
      <c r="I9" s="15">
        <f t="shared" si="0"/>
        <v>27.982456140350877</v>
      </c>
      <c r="J9" s="15">
        <v>7</v>
      </c>
      <c r="K9" s="15">
        <v>8</v>
      </c>
      <c r="L9" s="12">
        <v>743638.9</v>
      </c>
      <c r="M9" s="14">
        <v>96323</v>
      </c>
      <c r="N9" s="16">
        <v>45499</v>
      </c>
      <c r="O9" s="22" t="s">
        <v>18</v>
      </c>
    </row>
    <row r="10" spans="1:15" s="17" customFormat="1" ht="24.95" customHeight="1">
      <c r="A10" s="10">
        <v>8</v>
      </c>
      <c r="B10" s="14">
        <v>8</v>
      </c>
      <c r="C10" s="18" t="s">
        <v>91</v>
      </c>
      <c r="D10" s="12">
        <v>10541.7</v>
      </c>
      <c r="E10" s="12">
        <v>6811.91</v>
      </c>
      <c r="F10" s="13">
        <f>(D10-E10)/E10</f>
        <v>0.54753953002902289</v>
      </c>
      <c r="G10" s="14">
        <v>1844</v>
      </c>
      <c r="H10" s="14">
        <v>45</v>
      </c>
      <c r="I10" s="15">
        <f t="shared" si="0"/>
        <v>40.977777777777774</v>
      </c>
      <c r="J10" s="15">
        <v>10</v>
      </c>
      <c r="K10" s="15">
        <v>14</v>
      </c>
      <c r="L10" s="12">
        <v>1288456.52</v>
      </c>
      <c r="M10" s="14">
        <v>222838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4">
        <v>6</v>
      </c>
      <c r="C11" s="11" t="s">
        <v>209</v>
      </c>
      <c r="D11" s="12">
        <v>7116.84</v>
      </c>
      <c r="E11" s="12">
        <v>7690</v>
      </c>
      <c r="F11" s="13">
        <f>(D11-E11)/E11</f>
        <v>-7.4533159947984373E-2</v>
      </c>
      <c r="G11" s="14">
        <v>953</v>
      </c>
      <c r="H11" s="14">
        <v>51</v>
      </c>
      <c r="I11" s="15">
        <f t="shared" si="0"/>
        <v>18.686274509803923</v>
      </c>
      <c r="J11" s="15">
        <v>8</v>
      </c>
      <c r="K11" s="15">
        <v>2</v>
      </c>
      <c r="L11" s="12">
        <v>21018.84</v>
      </c>
      <c r="M11" s="14">
        <v>3256</v>
      </c>
      <c r="N11" s="16">
        <v>45541</v>
      </c>
      <c r="O11" s="22" t="s">
        <v>210</v>
      </c>
    </row>
    <row r="12" spans="1:15" s="17" customFormat="1" ht="24.95" customHeight="1">
      <c r="A12" s="10">
        <v>10</v>
      </c>
      <c r="B12" s="14" t="s">
        <v>17</v>
      </c>
      <c r="C12" s="18" t="s">
        <v>218</v>
      </c>
      <c r="D12" s="12">
        <v>5685</v>
      </c>
      <c r="E12" s="13" t="s">
        <v>15</v>
      </c>
      <c r="F12" s="13" t="s">
        <v>15</v>
      </c>
      <c r="G12" s="14">
        <v>769</v>
      </c>
      <c r="H12" s="15" t="s">
        <v>15</v>
      </c>
      <c r="I12" s="15" t="s">
        <v>15</v>
      </c>
      <c r="J12" s="15">
        <v>12</v>
      </c>
      <c r="K12" s="15">
        <v>1</v>
      </c>
      <c r="L12" s="12">
        <v>7685</v>
      </c>
      <c r="M12" s="14">
        <v>769</v>
      </c>
      <c r="N12" s="16">
        <v>45548</v>
      </c>
      <c r="O12" s="27" t="s">
        <v>183</v>
      </c>
    </row>
    <row r="13" spans="1:15" s="17" customFormat="1" ht="24.95" customHeight="1">
      <c r="A13" s="10">
        <v>11</v>
      </c>
      <c r="B13" s="14">
        <v>7</v>
      </c>
      <c r="C13" s="11" t="s">
        <v>184</v>
      </c>
      <c r="D13" s="12">
        <v>4923.1099999999997</v>
      </c>
      <c r="E13" s="12">
        <v>6922.09</v>
      </c>
      <c r="F13" s="13">
        <f>(D13-E13)/E13</f>
        <v>-0.28878272313708725</v>
      </c>
      <c r="G13" s="14">
        <v>640</v>
      </c>
      <c r="H13" s="14">
        <v>24</v>
      </c>
      <c r="I13" s="15">
        <f>G13/H13</f>
        <v>26.666666666666668</v>
      </c>
      <c r="J13" s="15">
        <v>7</v>
      </c>
      <c r="K13" s="15">
        <v>5</v>
      </c>
      <c r="L13" s="12">
        <v>134437.89000000001</v>
      </c>
      <c r="M13" s="14">
        <v>18836</v>
      </c>
      <c r="N13" s="16">
        <v>45520</v>
      </c>
      <c r="O13" s="22" t="s">
        <v>18</v>
      </c>
    </row>
    <row r="14" spans="1:15" s="17" customFormat="1" ht="24.95" customHeight="1">
      <c r="A14" s="10">
        <v>12</v>
      </c>
      <c r="B14" s="14" t="s">
        <v>17</v>
      </c>
      <c r="C14" s="52" t="s">
        <v>213</v>
      </c>
      <c r="D14" s="6">
        <v>4366</v>
      </c>
      <c r="E14" s="13" t="s">
        <v>15</v>
      </c>
      <c r="F14" s="13" t="s">
        <v>15</v>
      </c>
      <c r="G14" s="7">
        <v>845</v>
      </c>
      <c r="H14" s="15" t="s">
        <v>15</v>
      </c>
      <c r="I14" s="15" t="s">
        <v>15</v>
      </c>
      <c r="J14" s="8">
        <v>12</v>
      </c>
      <c r="K14" s="8">
        <v>1</v>
      </c>
      <c r="L14" s="12">
        <v>4366</v>
      </c>
      <c r="M14" s="14">
        <v>845</v>
      </c>
      <c r="N14" s="9">
        <v>45548</v>
      </c>
      <c r="O14" s="22" t="s">
        <v>13</v>
      </c>
    </row>
    <row r="15" spans="1:15" s="17" customFormat="1" ht="24.95" customHeight="1">
      <c r="A15" s="10">
        <v>13</v>
      </c>
      <c r="B15" s="14" t="s">
        <v>224</v>
      </c>
      <c r="C15" s="18" t="s">
        <v>223</v>
      </c>
      <c r="D15" s="12">
        <v>3827.47</v>
      </c>
      <c r="E15" s="12" t="s">
        <v>15</v>
      </c>
      <c r="F15" s="13" t="s">
        <v>15</v>
      </c>
      <c r="G15" s="14">
        <v>645</v>
      </c>
      <c r="H15" s="14">
        <v>12</v>
      </c>
      <c r="I15" s="15">
        <f>G15/H15</f>
        <v>53.75</v>
      </c>
      <c r="J15" s="15">
        <v>6</v>
      </c>
      <c r="K15" s="15">
        <v>0</v>
      </c>
      <c r="L15" s="12">
        <v>3827.47</v>
      </c>
      <c r="M15" s="14">
        <v>645</v>
      </c>
      <c r="N15" s="16" t="s">
        <v>222</v>
      </c>
      <c r="O15" s="27" t="s">
        <v>115</v>
      </c>
    </row>
    <row r="16" spans="1:15" s="17" customFormat="1" ht="24.95" customHeight="1">
      <c r="A16" s="10">
        <v>14</v>
      </c>
      <c r="B16" s="14">
        <v>9</v>
      </c>
      <c r="C16" s="11" t="s">
        <v>188</v>
      </c>
      <c r="D16" s="12">
        <v>3410.78</v>
      </c>
      <c r="E16" s="12">
        <v>5449.8</v>
      </c>
      <c r="F16" s="13">
        <f>(D16-E16)/E16</f>
        <v>-0.37414584021431979</v>
      </c>
      <c r="G16" s="14">
        <v>467</v>
      </c>
      <c r="H16" s="14">
        <v>9</v>
      </c>
      <c r="I16" s="15">
        <f>G16/H16</f>
        <v>51.888888888888886</v>
      </c>
      <c r="J16" s="15">
        <v>4</v>
      </c>
      <c r="K16" s="15">
        <v>4</v>
      </c>
      <c r="L16" s="12">
        <v>57067.81</v>
      </c>
      <c r="M16" s="14">
        <v>9201</v>
      </c>
      <c r="N16" s="16">
        <v>45527</v>
      </c>
      <c r="O16" s="22" t="s">
        <v>12</v>
      </c>
    </row>
    <row r="17" spans="1:15" s="17" customFormat="1" ht="24.95" customHeight="1">
      <c r="A17" s="10">
        <v>15</v>
      </c>
      <c r="B17" s="14">
        <v>12</v>
      </c>
      <c r="C17" s="11" t="s">
        <v>170</v>
      </c>
      <c r="D17" s="12">
        <v>2443.5300000000002</v>
      </c>
      <c r="E17" s="12">
        <v>1317.9</v>
      </c>
      <c r="F17" s="13">
        <f>(D17-E17)/E17</f>
        <v>0.85410880946961076</v>
      </c>
      <c r="G17" s="14">
        <v>434</v>
      </c>
      <c r="H17" s="14">
        <v>15</v>
      </c>
      <c r="I17" s="15">
        <f>G17/H17</f>
        <v>28.933333333333334</v>
      </c>
      <c r="J17" s="15">
        <v>3</v>
      </c>
      <c r="K17" s="15">
        <v>6</v>
      </c>
      <c r="L17" s="12">
        <v>69267.91</v>
      </c>
      <c r="M17" s="14">
        <v>13576</v>
      </c>
      <c r="N17" s="16">
        <v>45513</v>
      </c>
      <c r="O17" s="22" t="s">
        <v>11</v>
      </c>
    </row>
    <row r="18" spans="1:15" s="17" customFormat="1" ht="24.95" customHeight="1">
      <c r="A18" s="10">
        <v>16</v>
      </c>
      <c r="B18" s="14" t="s">
        <v>17</v>
      </c>
      <c r="C18" s="18" t="s">
        <v>219</v>
      </c>
      <c r="D18" s="12">
        <v>972.87</v>
      </c>
      <c r="E18" s="13" t="s">
        <v>15</v>
      </c>
      <c r="F18" s="13" t="s">
        <v>15</v>
      </c>
      <c r="G18" s="14">
        <v>185</v>
      </c>
      <c r="H18" s="14">
        <v>12</v>
      </c>
      <c r="I18" s="15">
        <f>G18/H18</f>
        <v>15.416666666666666</v>
      </c>
      <c r="J18" s="15">
        <v>7</v>
      </c>
      <c r="K18" s="15">
        <v>1</v>
      </c>
      <c r="L18" s="12">
        <v>972.87</v>
      </c>
      <c r="M18" s="14">
        <v>185</v>
      </c>
      <c r="N18" s="16">
        <v>45548</v>
      </c>
      <c r="O18" s="27" t="s">
        <v>220</v>
      </c>
    </row>
    <row r="19" spans="1:15" s="17" customFormat="1" ht="24.95" customHeight="1">
      <c r="A19" s="10">
        <v>17</v>
      </c>
      <c r="B19" s="14">
        <v>19</v>
      </c>
      <c r="C19" s="11" t="s">
        <v>182</v>
      </c>
      <c r="D19" s="12">
        <v>892</v>
      </c>
      <c r="E19" s="12">
        <v>149.69999999999999</v>
      </c>
      <c r="F19" s="13">
        <f t="shared" ref="F19:F31" si="1">(D19-E19)/E19</f>
        <v>4.9585838343353377</v>
      </c>
      <c r="G19" s="14">
        <v>183</v>
      </c>
      <c r="H19" s="13" t="s">
        <v>15</v>
      </c>
      <c r="I19" s="13" t="s">
        <v>15</v>
      </c>
      <c r="J19" s="15">
        <v>2</v>
      </c>
      <c r="K19" s="15">
        <v>5</v>
      </c>
      <c r="L19" s="12">
        <v>25893.46</v>
      </c>
      <c r="M19" s="14">
        <v>5184</v>
      </c>
      <c r="N19" s="16">
        <v>45520</v>
      </c>
      <c r="O19" s="22" t="s">
        <v>183</v>
      </c>
    </row>
    <row r="20" spans="1:15" s="17" customFormat="1" ht="24.95" customHeight="1">
      <c r="A20" s="10">
        <v>18</v>
      </c>
      <c r="B20" s="14">
        <v>10</v>
      </c>
      <c r="C20" s="11" t="s">
        <v>198</v>
      </c>
      <c r="D20" s="20">
        <v>806.63</v>
      </c>
      <c r="E20" s="20">
        <v>3064.22</v>
      </c>
      <c r="F20" s="13">
        <f t="shared" si="1"/>
        <v>-0.73675845729092548</v>
      </c>
      <c r="G20" s="21">
        <v>111</v>
      </c>
      <c r="H20" s="14">
        <v>3</v>
      </c>
      <c r="I20" s="15">
        <f>G20/H20</f>
        <v>37</v>
      </c>
      <c r="J20" s="15">
        <v>1</v>
      </c>
      <c r="K20" s="14">
        <v>3</v>
      </c>
      <c r="L20" s="20">
        <v>21589.57</v>
      </c>
      <c r="M20" s="21">
        <v>3375</v>
      </c>
      <c r="N20" s="16">
        <v>45534</v>
      </c>
      <c r="O20" s="22" t="s">
        <v>102</v>
      </c>
    </row>
    <row r="21" spans="1:15" s="17" customFormat="1" ht="24.95" customHeight="1">
      <c r="A21" s="10">
        <v>19</v>
      </c>
      <c r="B21" s="14">
        <v>15</v>
      </c>
      <c r="C21" s="11" t="s">
        <v>144</v>
      </c>
      <c r="D21" s="12">
        <v>597.6</v>
      </c>
      <c r="E21" s="12">
        <v>635.6</v>
      </c>
      <c r="F21" s="13">
        <f t="shared" si="1"/>
        <v>-5.9786028949024544E-2</v>
      </c>
      <c r="G21" s="14">
        <v>80</v>
      </c>
      <c r="H21" s="14">
        <v>2</v>
      </c>
      <c r="I21" s="15">
        <f>G21/H21</f>
        <v>40</v>
      </c>
      <c r="J21" s="15">
        <v>1</v>
      </c>
      <c r="K21" s="15">
        <v>9</v>
      </c>
      <c r="L21" s="12">
        <v>162226.34</v>
      </c>
      <c r="M21" s="14">
        <v>23693</v>
      </c>
      <c r="N21" s="16">
        <v>45492</v>
      </c>
      <c r="O21" s="22" t="s">
        <v>102</v>
      </c>
    </row>
    <row r="22" spans="1:15" s="17" customFormat="1" ht="24.95" customHeight="1">
      <c r="A22" s="10">
        <v>20</v>
      </c>
      <c r="B22" s="14">
        <v>14</v>
      </c>
      <c r="C22" s="11" t="s">
        <v>123</v>
      </c>
      <c r="D22" s="20">
        <v>539.4</v>
      </c>
      <c r="E22" s="20">
        <v>661.86</v>
      </c>
      <c r="F22" s="13">
        <f t="shared" si="1"/>
        <v>-0.18502402320732486</v>
      </c>
      <c r="G22" s="21">
        <v>84</v>
      </c>
      <c r="H22" s="14">
        <v>2</v>
      </c>
      <c r="I22" s="15">
        <f>G22/H22</f>
        <v>42</v>
      </c>
      <c r="J22" s="15">
        <v>2</v>
      </c>
      <c r="K22" s="15">
        <v>11</v>
      </c>
      <c r="L22" s="20">
        <v>54378.46</v>
      </c>
      <c r="M22" s="21">
        <v>8231</v>
      </c>
      <c r="N22" s="16">
        <v>45478</v>
      </c>
      <c r="O22" s="22" t="s">
        <v>18</v>
      </c>
    </row>
    <row r="23" spans="1:15" s="17" customFormat="1" ht="24.75" customHeight="1">
      <c r="A23" s="10">
        <v>21</v>
      </c>
      <c r="B23" s="14">
        <v>11</v>
      </c>
      <c r="C23" s="11" t="s">
        <v>199</v>
      </c>
      <c r="D23" s="20">
        <v>485.9</v>
      </c>
      <c r="E23" s="20">
        <v>2379.17</v>
      </c>
      <c r="F23" s="13">
        <f t="shared" si="1"/>
        <v>-0.79576911275781048</v>
      </c>
      <c r="G23" s="21">
        <v>94</v>
      </c>
      <c r="H23" s="14">
        <v>8</v>
      </c>
      <c r="I23" s="15">
        <f>G23/H23</f>
        <v>11.75</v>
      </c>
      <c r="J23" s="15">
        <v>5</v>
      </c>
      <c r="K23" s="14">
        <v>3</v>
      </c>
      <c r="L23" s="20">
        <v>20552.650000000001</v>
      </c>
      <c r="M23" s="21">
        <v>4320</v>
      </c>
      <c r="N23" s="16">
        <v>45534</v>
      </c>
      <c r="O23" s="22" t="s">
        <v>102</v>
      </c>
    </row>
    <row r="24" spans="1:15" s="17" customFormat="1" ht="24.95" customHeight="1">
      <c r="A24" s="10">
        <v>22</v>
      </c>
      <c r="B24" s="14">
        <v>23</v>
      </c>
      <c r="C24" s="11" t="s">
        <v>187</v>
      </c>
      <c r="D24" s="12">
        <v>236</v>
      </c>
      <c r="E24" s="12">
        <v>69</v>
      </c>
      <c r="F24" s="13">
        <f t="shared" si="1"/>
        <v>2.4202898550724639</v>
      </c>
      <c r="G24" s="14">
        <v>49</v>
      </c>
      <c r="H24" s="15" t="s">
        <v>15</v>
      </c>
      <c r="I24" s="15" t="s">
        <v>15</v>
      </c>
      <c r="J24" s="15">
        <v>3</v>
      </c>
      <c r="K24" s="15">
        <v>4</v>
      </c>
      <c r="L24" s="12">
        <v>15593</v>
      </c>
      <c r="M24" s="14">
        <v>3281</v>
      </c>
      <c r="N24" s="16">
        <v>45527</v>
      </c>
      <c r="O24" s="22" t="s">
        <v>13</v>
      </c>
    </row>
    <row r="25" spans="1:15" s="17" customFormat="1" ht="24.75" customHeight="1">
      <c r="A25" s="10">
        <v>23</v>
      </c>
      <c r="B25" s="14">
        <v>21</v>
      </c>
      <c r="C25" s="11" t="s">
        <v>39</v>
      </c>
      <c r="D25" s="12">
        <v>190</v>
      </c>
      <c r="E25" s="12">
        <v>104.4</v>
      </c>
      <c r="F25" s="13">
        <f t="shared" si="1"/>
        <v>0.8199233716475095</v>
      </c>
      <c r="G25" s="14">
        <v>26</v>
      </c>
      <c r="H25" s="14">
        <v>2</v>
      </c>
      <c r="I25" s="15">
        <f>G25/H25</f>
        <v>13</v>
      </c>
      <c r="J25" s="15">
        <v>1</v>
      </c>
      <c r="K25" s="15">
        <v>26</v>
      </c>
      <c r="L25" s="12">
        <v>69145.100000000006</v>
      </c>
      <c r="M25" s="14" t="s">
        <v>214</v>
      </c>
      <c r="N25" s="16">
        <v>45379</v>
      </c>
      <c r="O25" s="22" t="s">
        <v>23</v>
      </c>
    </row>
    <row r="26" spans="1:15" s="17" customFormat="1" ht="24.75" customHeight="1">
      <c r="A26" s="10">
        <v>24</v>
      </c>
      <c r="B26" s="14">
        <v>31</v>
      </c>
      <c r="C26" s="11" t="s">
        <v>154</v>
      </c>
      <c r="D26" s="12">
        <v>146</v>
      </c>
      <c r="E26" s="12">
        <v>15</v>
      </c>
      <c r="F26" s="13">
        <f t="shared" si="1"/>
        <v>8.7333333333333325</v>
      </c>
      <c r="G26" s="14">
        <v>30</v>
      </c>
      <c r="H26" s="14">
        <v>5</v>
      </c>
      <c r="I26" s="15">
        <f>G26/H26</f>
        <v>6</v>
      </c>
      <c r="J26" s="10">
        <v>3</v>
      </c>
      <c r="K26" s="15">
        <v>8</v>
      </c>
      <c r="L26" s="12">
        <v>38620.020000000004</v>
      </c>
      <c r="M26" s="14">
        <v>7735</v>
      </c>
      <c r="N26" s="16">
        <v>45499</v>
      </c>
      <c r="O26" s="22" t="s">
        <v>14</v>
      </c>
    </row>
    <row r="27" spans="1:15" s="17" customFormat="1" ht="24.75" customHeight="1">
      <c r="A27" s="10">
        <v>25</v>
      </c>
      <c r="B27" s="14">
        <v>20</v>
      </c>
      <c r="C27" s="11" t="s">
        <v>82</v>
      </c>
      <c r="D27" s="12">
        <v>70.999999999999773</v>
      </c>
      <c r="E27" s="12">
        <v>138.20000000000005</v>
      </c>
      <c r="F27" s="13">
        <f t="shared" si="1"/>
        <v>-0.48625180897250542</v>
      </c>
      <c r="G27" s="14">
        <v>10</v>
      </c>
      <c r="H27" s="14">
        <v>2</v>
      </c>
      <c r="I27" s="15">
        <f>G27/H27</f>
        <v>5</v>
      </c>
      <c r="J27" s="15">
        <v>2</v>
      </c>
      <c r="K27" s="15" t="s">
        <v>15</v>
      </c>
      <c r="L27" s="12">
        <v>13945.949999999997</v>
      </c>
      <c r="M27" s="14">
        <v>2217</v>
      </c>
      <c r="N27" s="16">
        <v>45408</v>
      </c>
      <c r="O27" s="22" t="s">
        <v>80</v>
      </c>
    </row>
    <row r="28" spans="1:15" s="17" customFormat="1" ht="24.75" customHeight="1">
      <c r="A28" s="10">
        <v>26</v>
      </c>
      <c r="B28" s="14">
        <v>18</v>
      </c>
      <c r="C28" s="11" t="s">
        <v>142</v>
      </c>
      <c r="D28" s="12">
        <v>66</v>
      </c>
      <c r="E28" s="12">
        <v>175.4</v>
      </c>
      <c r="F28" s="13">
        <f t="shared" si="1"/>
        <v>-0.62371721778791334</v>
      </c>
      <c r="G28" s="14">
        <v>11</v>
      </c>
      <c r="H28" s="14">
        <v>1</v>
      </c>
      <c r="I28" s="15">
        <f>G28/H28</f>
        <v>11</v>
      </c>
      <c r="J28" s="15">
        <v>1</v>
      </c>
      <c r="K28" s="15" t="s">
        <v>15</v>
      </c>
      <c r="L28" s="12">
        <v>6867.7</v>
      </c>
      <c r="M28" s="14">
        <v>1090</v>
      </c>
      <c r="N28" s="16">
        <v>45492</v>
      </c>
      <c r="O28" s="22" t="s">
        <v>86</v>
      </c>
    </row>
    <row r="29" spans="1:15" s="17" customFormat="1" ht="24.75" customHeight="1">
      <c r="A29" s="10">
        <v>27</v>
      </c>
      <c r="B29" s="14">
        <v>24</v>
      </c>
      <c r="C29" s="11" t="s">
        <v>153</v>
      </c>
      <c r="D29" s="12">
        <v>62</v>
      </c>
      <c r="E29" s="12">
        <v>64</v>
      </c>
      <c r="F29" s="13">
        <f t="shared" si="1"/>
        <v>-3.125E-2</v>
      </c>
      <c r="G29" s="14">
        <v>11</v>
      </c>
      <c r="H29" s="13" t="s">
        <v>15</v>
      </c>
      <c r="I29" s="13" t="s">
        <v>15</v>
      </c>
      <c r="J29" s="15">
        <v>1</v>
      </c>
      <c r="K29" s="15">
        <v>8</v>
      </c>
      <c r="L29" s="12">
        <v>7184</v>
      </c>
      <c r="M29" s="14">
        <v>1190</v>
      </c>
      <c r="N29" s="16">
        <v>45499</v>
      </c>
      <c r="O29" s="22" t="s">
        <v>13</v>
      </c>
    </row>
    <row r="30" spans="1:15" s="17" customFormat="1" ht="24.75" customHeight="1">
      <c r="A30" s="10">
        <v>28</v>
      </c>
      <c r="B30" s="14">
        <v>16</v>
      </c>
      <c r="C30" s="18" t="s">
        <v>195</v>
      </c>
      <c r="D30" s="12">
        <v>37</v>
      </c>
      <c r="E30" s="12">
        <v>523</v>
      </c>
      <c r="F30" s="13">
        <f t="shared" si="1"/>
        <v>-0.92925430210325044</v>
      </c>
      <c r="G30" s="14">
        <v>7</v>
      </c>
      <c r="H30" s="15" t="s">
        <v>15</v>
      </c>
      <c r="I30" s="15" t="s">
        <v>15</v>
      </c>
      <c r="J30" s="15">
        <v>1</v>
      </c>
      <c r="K30" s="15">
        <v>3</v>
      </c>
      <c r="L30" s="12">
        <v>6062</v>
      </c>
      <c r="M30" s="14">
        <v>986</v>
      </c>
      <c r="N30" s="16">
        <v>45534</v>
      </c>
      <c r="O30" s="27" t="s">
        <v>13</v>
      </c>
    </row>
    <row r="31" spans="1:15" s="17" customFormat="1" ht="24.75" customHeight="1">
      <c r="A31" s="10">
        <v>29</v>
      </c>
      <c r="B31" s="14">
        <v>28</v>
      </c>
      <c r="C31" s="11" t="s">
        <v>143</v>
      </c>
      <c r="D31" s="12">
        <v>35</v>
      </c>
      <c r="E31" s="12">
        <v>20</v>
      </c>
      <c r="F31" s="13">
        <f t="shared" si="1"/>
        <v>0.75</v>
      </c>
      <c r="G31" s="14">
        <v>7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10920</v>
      </c>
      <c r="M31" s="14">
        <v>2360</v>
      </c>
      <c r="N31" s="16">
        <v>45492</v>
      </c>
      <c r="O31" s="22" t="s">
        <v>13</v>
      </c>
    </row>
    <row r="32" spans="1:15" s="17" customFormat="1" ht="24.75" customHeight="1">
      <c r="A32" s="10">
        <v>30</v>
      </c>
      <c r="B32" s="14" t="s">
        <v>15</v>
      </c>
      <c r="C32" s="18" t="s">
        <v>110</v>
      </c>
      <c r="D32" s="12">
        <v>32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5">
        <v>1</v>
      </c>
      <c r="K32" s="15" t="s">
        <v>15</v>
      </c>
      <c r="L32" s="12">
        <v>216210.6</v>
      </c>
      <c r="M32" s="14" t="s">
        <v>217</v>
      </c>
      <c r="N32" s="16">
        <v>45191</v>
      </c>
      <c r="O32" s="27" t="s">
        <v>23</v>
      </c>
    </row>
    <row r="33" spans="1:15" s="17" customFormat="1" ht="24.75" customHeight="1">
      <c r="A33" s="10">
        <v>31</v>
      </c>
      <c r="B33" s="14" t="s">
        <v>15</v>
      </c>
      <c r="C33" s="18" t="s">
        <v>215</v>
      </c>
      <c r="D33" s="12">
        <v>30.2</v>
      </c>
      <c r="E33" s="13" t="s">
        <v>15</v>
      </c>
      <c r="F33" s="13" t="s">
        <v>15</v>
      </c>
      <c r="G33" s="14">
        <v>4</v>
      </c>
      <c r="H33" s="14">
        <v>1</v>
      </c>
      <c r="I33" s="15">
        <f>G33/H33</f>
        <v>4</v>
      </c>
      <c r="J33" s="15">
        <v>1</v>
      </c>
      <c r="K33" s="15" t="s">
        <v>15</v>
      </c>
      <c r="L33" s="12">
        <v>36753.33</v>
      </c>
      <c r="M33" s="14" t="s">
        <v>216</v>
      </c>
      <c r="N33" s="16">
        <v>44659</v>
      </c>
      <c r="O33" s="27" t="s">
        <v>23</v>
      </c>
    </row>
    <row r="34" spans="1:15" s="17" customFormat="1" ht="24.75" customHeight="1">
      <c r="A34" s="10">
        <v>32</v>
      </c>
      <c r="B34" s="14">
        <v>17</v>
      </c>
      <c r="C34" s="18" t="s">
        <v>207</v>
      </c>
      <c r="D34" s="12">
        <v>13</v>
      </c>
      <c r="E34" s="12">
        <v>196.33</v>
      </c>
      <c r="F34" s="13">
        <f>(D34-E34)/E34</f>
        <v>-0.93378495390414096</v>
      </c>
      <c r="G34" s="14">
        <v>3</v>
      </c>
      <c r="H34" s="14">
        <v>1</v>
      </c>
      <c r="I34" s="15">
        <f>G34/H34</f>
        <v>3</v>
      </c>
      <c r="J34" s="15">
        <v>1</v>
      </c>
      <c r="K34" s="15">
        <v>2</v>
      </c>
      <c r="L34" s="12">
        <v>309.74</v>
      </c>
      <c r="M34" s="14">
        <v>63</v>
      </c>
      <c r="N34" s="16">
        <v>45541</v>
      </c>
      <c r="O34" s="27" t="s">
        <v>208</v>
      </c>
    </row>
    <row r="35" spans="1:15" s="17" customFormat="1" ht="24.75" customHeight="1">
      <c r="A35" s="10">
        <v>33</v>
      </c>
      <c r="B35" s="14">
        <v>32</v>
      </c>
      <c r="C35" s="52" t="s">
        <v>192</v>
      </c>
      <c r="D35" s="6" t="s">
        <v>194</v>
      </c>
      <c r="E35" s="6" t="s">
        <v>194</v>
      </c>
      <c r="F35" s="6" t="s">
        <v>194</v>
      </c>
      <c r="G35" s="6" t="s">
        <v>194</v>
      </c>
      <c r="H35" s="6" t="s">
        <v>194</v>
      </c>
      <c r="I35" s="6" t="s">
        <v>194</v>
      </c>
      <c r="J35" s="6" t="s">
        <v>194</v>
      </c>
      <c r="K35" s="8">
        <v>4</v>
      </c>
      <c r="L35" s="12" t="s">
        <v>194</v>
      </c>
      <c r="M35" s="12" t="s">
        <v>194</v>
      </c>
      <c r="N35" s="9">
        <v>45527</v>
      </c>
      <c r="O35" s="27" t="s">
        <v>193</v>
      </c>
    </row>
    <row r="36" spans="1:15" s="26" customFormat="1" ht="24.75" customHeight="1">
      <c r="A36" s="34" t="s">
        <v>24</v>
      </c>
      <c r="B36" s="50" t="s">
        <v>24</v>
      </c>
      <c r="C36" s="35" t="s">
        <v>150</v>
      </c>
      <c r="D36" s="36">
        <f>SUBTOTAL(109,Table13234567891011121314151617[Pajamos 
(GBO)])</f>
        <v>222498.08000000002</v>
      </c>
      <c r="E36" s="36" t="s">
        <v>212</v>
      </c>
      <c r="F36" s="37">
        <f t="shared" ref="F36" si="2">(D36-E36)/E36</f>
        <v>0.80036476918719923</v>
      </c>
      <c r="G36" s="38">
        <f>SUBTOTAL(109,Table13234567891011121314151617[Žiūrovų sk. 
(ADM)])</f>
        <v>31864</v>
      </c>
      <c r="H36" s="34"/>
      <c r="I36" s="34"/>
      <c r="J36" s="34"/>
      <c r="K36" s="43"/>
      <c r="L36" s="39"/>
      <c r="M36" s="50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CC6BF8-843A-4BF0-85D1-B9DE6DCFB9B0}">
  <dimension ref="A1:XFC35"/>
  <sheetViews>
    <sheetView topLeftCell="A1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203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8" t="s">
        <v>206</v>
      </c>
      <c r="D3" s="12">
        <v>31260.9</v>
      </c>
      <c r="E3" s="12" t="s">
        <v>15</v>
      </c>
      <c r="F3" s="13" t="s">
        <v>15</v>
      </c>
      <c r="G3" s="14">
        <v>4253</v>
      </c>
      <c r="H3" s="14">
        <v>136</v>
      </c>
      <c r="I3" s="15">
        <f t="shared" ref="I3:I17" si="0">G3/H3</f>
        <v>31.272058823529413</v>
      </c>
      <c r="J3" s="15">
        <v>19</v>
      </c>
      <c r="K3" s="15">
        <v>1</v>
      </c>
      <c r="L3" s="12">
        <v>37155.96</v>
      </c>
      <c r="M3" s="14">
        <v>5131</v>
      </c>
      <c r="N3" s="16">
        <v>45541</v>
      </c>
      <c r="O3" s="27" t="s">
        <v>12</v>
      </c>
    </row>
    <row r="4" spans="1:15" s="17" customFormat="1" ht="24.95" customHeight="1">
      <c r="A4" s="10">
        <v>2</v>
      </c>
      <c r="B4" s="10">
        <v>1</v>
      </c>
      <c r="C4" s="11" t="s">
        <v>172</v>
      </c>
      <c r="D4" s="12">
        <v>24288.33</v>
      </c>
      <c r="E4" s="12">
        <v>38701.32</v>
      </c>
      <c r="F4" s="13">
        <f>(D4-E4)/E4</f>
        <v>-0.37241597960999773</v>
      </c>
      <c r="G4" s="14">
        <v>2889</v>
      </c>
      <c r="H4" s="14">
        <v>134</v>
      </c>
      <c r="I4" s="15">
        <f t="shared" si="0"/>
        <v>21.559701492537314</v>
      </c>
      <c r="J4" s="15">
        <v>16</v>
      </c>
      <c r="K4" s="15">
        <v>5</v>
      </c>
      <c r="L4" s="12">
        <v>734264.9</v>
      </c>
      <c r="M4" s="14">
        <v>101033</v>
      </c>
      <c r="N4" s="16">
        <v>45513</v>
      </c>
      <c r="O4" s="22" t="s">
        <v>43</v>
      </c>
    </row>
    <row r="5" spans="1:15" s="17" customFormat="1" ht="25.5">
      <c r="A5" s="10">
        <v>3</v>
      </c>
      <c r="B5" s="15" t="s">
        <v>17</v>
      </c>
      <c r="C5" s="18" t="s">
        <v>205</v>
      </c>
      <c r="D5" s="12">
        <v>10696.23</v>
      </c>
      <c r="E5" s="13" t="s">
        <v>15</v>
      </c>
      <c r="F5" s="13" t="s">
        <v>15</v>
      </c>
      <c r="G5" s="14">
        <v>2110</v>
      </c>
      <c r="H5" s="14">
        <v>111</v>
      </c>
      <c r="I5" s="15">
        <f t="shared" si="0"/>
        <v>19.009009009009009</v>
      </c>
      <c r="J5" s="15">
        <v>19</v>
      </c>
      <c r="K5" s="15">
        <v>1</v>
      </c>
      <c r="L5" s="12">
        <v>10696.23</v>
      </c>
      <c r="M5" s="14">
        <v>2110</v>
      </c>
      <c r="N5" s="16">
        <v>45541</v>
      </c>
      <c r="O5" s="22" t="s">
        <v>14</v>
      </c>
    </row>
    <row r="6" spans="1:15" s="17" customFormat="1" ht="24.95" customHeight="1">
      <c r="A6" s="10">
        <v>4</v>
      </c>
      <c r="B6" s="10">
        <v>3</v>
      </c>
      <c r="C6" s="11" t="s">
        <v>156</v>
      </c>
      <c r="D6" s="12">
        <v>10218.030000000001</v>
      </c>
      <c r="E6" s="12">
        <v>15703.88</v>
      </c>
      <c r="F6" s="13">
        <f>(D6-E6)/E6</f>
        <v>-0.34933086600254198</v>
      </c>
      <c r="G6" s="14">
        <v>1336</v>
      </c>
      <c r="H6" s="14">
        <v>68</v>
      </c>
      <c r="I6" s="15">
        <f t="shared" si="0"/>
        <v>19.647058823529413</v>
      </c>
      <c r="J6" s="15">
        <v>9</v>
      </c>
      <c r="K6" s="15">
        <v>7</v>
      </c>
      <c r="L6" s="12">
        <v>723493.7</v>
      </c>
      <c r="M6" s="14">
        <v>93322</v>
      </c>
      <c r="N6" s="16">
        <v>45499</v>
      </c>
      <c r="O6" s="22" t="s">
        <v>18</v>
      </c>
    </row>
    <row r="7" spans="1:15" s="17" customFormat="1" ht="24.95" customHeight="1">
      <c r="A7" s="10">
        <v>5</v>
      </c>
      <c r="B7" s="10">
        <v>2</v>
      </c>
      <c r="C7" s="11" t="s">
        <v>122</v>
      </c>
      <c r="D7" s="12">
        <v>9721.98</v>
      </c>
      <c r="E7" s="12">
        <v>18359.21</v>
      </c>
      <c r="F7" s="13">
        <f>(D7-E7)/E7</f>
        <v>-0.470457606836024</v>
      </c>
      <c r="G7" s="14">
        <v>1669</v>
      </c>
      <c r="H7" s="14">
        <v>86</v>
      </c>
      <c r="I7" s="15">
        <f t="shared" si="0"/>
        <v>19.406976744186046</v>
      </c>
      <c r="J7" s="15">
        <v>18</v>
      </c>
      <c r="K7" s="15">
        <v>10</v>
      </c>
      <c r="L7" s="12">
        <v>1112199.22</v>
      </c>
      <c r="M7" s="14">
        <v>192991</v>
      </c>
      <c r="N7" s="16">
        <v>45478</v>
      </c>
      <c r="O7" s="22" t="s">
        <v>45</v>
      </c>
    </row>
    <row r="8" spans="1:15" s="17" customFormat="1" ht="24.95" customHeight="1">
      <c r="A8" s="10">
        <v>6</v>
      </c>
      <c r="B8" s="15" t="s">
        <v>17</v>
      </c>
      <c r="C8" s="11" t="s">
        <v>209</v>
      </c>
      <c r="D8" s="12">
        <v>7690</v>
      </c>
      <c r="E8" s="13" t="s">
        <v>15</v>
      </c>
      <c r="F8" s="13" t="s">
        <v>15</v>
      </c>
      <c r="G8" s="14">
        <v>1074</v>
      </c>
      <c r="H8" s="14">
        <v>94</v>
      </c>
      <c r="I8" s="15">
        <f t="shared" si="0"/>
        <v>11.425531914893616</v>
      </c>
      <c r="J8" s="15">
        <v>8</v>
      </c>
      <c r="K8" s="15">
        <v>1</v>
      </c>
      <c r="L8" s="12">
        <v>7690</v>
      </c>
      <c r="M8" s="14">
        <v>1074</v>
      </c>
      <c r="N8" s="16">
        <v>45541</v>
      </c>
      <c r="O8" s="22" t="s">
        <v>210</v>
      </c>
    </row>
    <row r="9" spans="1:15" s="17" customFormat="1" ht="24.95" customHeight="1">
      <c r="A9" s="10">
        <v>7</v>
      </c>
      <c r="B9" s="10">
        <v>4</v>
      </c>
      <c r="C9" s="11" t="s">
        <v>184</v>
      </c>
      <c r="D9" s="12">
        <v>6922.09</v>
      </c>
      <c r="E9" s="12">
        <v>12020.09</v>
      </c>
      <c r="F9" s="13">
        <f t="shared" ref="F9:F18" si="1">(D9-E9)/E9</f>
        <v>-0.42412328027493967</v>
      </c>
      <c r="G9" s="14">
        <v>914</v>
      </c>
      <c r="H9" s="14">
        <v>53</v>
      </c>
      <c r="I9" s="15">
        <f t="shared" si="0"/>
        <v>17.245283018867923</v>
      </c>
      <c r="J9" s="15">
        <v>10</v>
      </c>
      <c r="K9" s="15">
        <v>4</v>
      </c>
      <c r="L9" s="12">
        <v>123588.51</v>
      </c>
      <c r="M9" s="14">
        <v>17197</v>
      </c>
      <c r="N9" s="16">
        <v>45520</v>
      </c>
      <c r="O9" s="22" t="s">
        <v>18</v>
      </c>
    </row>
    <row r="10" spans="1:15" s="17" customFormat="1" ht="24.95" customHeight="1">
      <c r="A10" s="10">
        <v>8</v>
      </c>
      <c r="B10" s="10">
        <v>5</v>
      </c>
      <c r="C10" s="18" t="s">
        <v>91</v>
      </c>
      <c r="D10" s="12">
        <v>6811.91</v>
      </c>
      <c r="E10" s="12">
        <v>11062.03</v>
      </c>
      <c r="F10" s="13">
        <f t="shared" si="1"/>
        <v>-0.38420796182979078</v>
      </c>
      <c r="G10" s="14">
        <v>1169</v>
      </c>
      <c r="H10" s="14">
        <v>60</v>
      </c>
      <c r="I10" s="15">
        <f t="shared" si="0"/>
        <v>19.483333333333334</v>
      </c>
      <c r="J10" s="15">
        <v>11</v>
      </c>
      <c r="K10" s="15">
        <v>13</v>
      </c>
      <c r="L10" s="12">
        <v>1276496.6100000001</v>
      </c>
      <c r="M10" s="14">
        <v>220706</v>
      </c>
      <c r="N10" s="16">
        <v>45457</v>
      </c>
      <c r="O10" s="22" t="s">
        <v>18</v>
      </c>
    </row>
    <row r="11" spans="1:15" s="17" customFormat="1" ht="24.75" customHeight="1">
      <c r="A11" s="10">
        <v>9</v>
      </c>
      <c r="B11" s="10">
        <v>6</v>
      </c>
      <c r="C11" s="11" t="s">
        <v>188</v>
      </c>
      <c r="D11" s="12">
        <v>5449.8</v>
      </c>
      <c r="E11" s="12">
        <v>9210.48</v>
      </c>
      <c r="F11" s="13">
        <f t="shared" si="1"/>
        <v>-0.40830445318810743</v>
      </c>
      <c r="G11" s="14">
        <v>758</v>
      </c>
      <c r="H11" s="14">
        <v>33</v>
      </c>
      <c r="I11" s="15">
        <f t="shared" si="0"/>
        <v>22.969696969696969</v>
      </c>
      <c r="J11" s="15">
        <v>11</v>
      </c>
      <c r="K11" s="15">
        <v>3</v>
      </c>
      <c r="L11" s="12">
        <v>48155.18</v>
      </c>
      <c r="M11" s="14">
        <v>7693</v>
      </c>
      <c r="N11" s="16">
        <v>45527</v>
      </c>
      <c r="O11" s="22" t="s">
        <v>12</v>
      </c>
    </row>
    <row r="12" spans="1:15" s="17" customFormat="1" ht="24.95" customHeight="1">
      <c r="A12" s="10">
        <v>10</v>
      </c>
      <c r="B12" s="10">
        <v>7</v>
      </c>
      <c r="C12" s="11" t="s">
        <v>198</v>
      </c>
      <c r="D12" s="20">
        <v>3064.22</v>
      </c>
      <c r="E12" s="20">
        <v>7549.59</v>
      </c>
      <c r="F12" s="13">
        <f t="shared" si="1"/>
        <v>-0.59412100524664258</v>
      </c>
      <c r="G12" s="21">
        <v>422</v>
      </c>
      <c r="H12" s="14">
        <v>27</v>
      </c>
      <c r="I12" s="15">
        <f t="shared" si="0"/>
        <v>15.62962962962963</v>
      </c>
      <c r="J12" s="15">
        <v>9</v>
      </c>
      <c r="K12" s="14">
        <v>2</v>
      </c>
      <c r="L12" s="20">
        <v>17183.009999999998</v>
      </c>
      <c r="M12" s="21">
        <v>2580</v>
      </c>
      <c r="N12" s="16">
        <v>45534</v>
      </c>
      <c r="O12" s="22" t="s">
        <v>102</v>
      </c>
    </row>
    <row r="13" spans="1:15" s="17" customFormat="1" ht="24.95" customHeight="1">
      <c r="A13" s="10">
        <v>11</v>
      </c>
      <c r="B13" s="10">
        <v>8</v>
      </c>
      <c r="C13" s="11" t="s">
        <v>199</v>
      </c>
      <c r="D13" s="20">
        <v>2379.17</v>
      </c>
      <c r="E13" s="20">
        <v>7087.06</v>
      </c>
      <c r="F13" s="13">
        <f t="shared" si="1"/>
        <v>-0.66429379742798844</v>
      </c>
      <c r="G13" s="21">
        <v>470</v>
      </c>
      <c r="H13" s="14">
        <v>43</v>
      </c>
      <c r="I13" s="15">
        <f t="shared" si="0"/>
        <v>10.930232558139535</v>
      </c>
      <c r="J13" s="15">
        <v>13</v>
      </c>
      <c r="K13" s="14">
        <v>2</v>
      </c>
      <c r="L13" s="20">
        <v>19825.099999999999</v>
      </c>
      <c r="M13" s="21">
        <v>4167</v>
      </c>
      <c r="N13" s="16">
        <v>45534</v>
      </c>
      <c r="O13" s="22" t="s">
        <v>102</v>
      </c>
    </row>
    <row r="14" spans="1:15" s="17" customFormat="1" ht="24.95" customHeight="1">
      <c r="A14" s="10">
        <v>12</v>
      </c>
      <c r="B14" s="10">
        <v>11</v>
      </c>
      <c r="C14" s="11" t="s">
        <v>170</v>
      </c>
      <c r="D14" s="12">
        <v>1317.9</v>
      </c>
      <c r="E14" s="12">
        <v>3368.92</v>
      </c>
      <c r="F14" s="13">
        <f t="shared" si="1"/>
        <v>-0.60880638305451007</v>
      </c>
      <c r="G14" s="14">
        <v>234</v>
      </c>
      <c r="H14" s="14">
        <v>18</v>
      </c>
      <c r="I14" s="15">
        <f t="shared" si="0"/>
        <v>13</v>
      </c>
      <c r="J14" s="15">
        <v>4</v>
      </c>
      <c r="K14" s="15">
        <v>5</v>
      </c>
      <c r="L14" s="12">
        <v>66747.63</v>
      </c>
      <c r="M14" s="14">
        <v>13123</v>
      </c>
      <c r="N14" s="16">
        <v>45513</v>
      </c>
      <c r="O14" s="22" t="s">
        <v>11</v>
      </c>
    </row>
    <row r="15" spans="1:15" s="17" customFormat="1" ht="24.95" customHeight="1">
      <c r="A15" s="10">
        <v>13</v>
      </c>
      <c r="B15" s="10">
        <v>10</v>
      </c>
      <c r="C15" s="11" t="s">
        <v>189</v>
      </c>
      <c r="D15" s="12">
        <v>784.4</v>
      </c>
      <c r="E15" s="12">
        <v>3582.42</v>
      </c>
      <c r="F15" s="13">
        <f t="shared" si="1"/>
        <v>-0.78104186555456923</v>
      </c>
      <c r="G15" s="14">
        <v>103</v>
      </c>
      <c r="H15" s="14">
        <v>5</v>
      </c>
      <c r="I15" s="15">
        <f t="shared" si="0"/>
        <v>20.6</v>
      </c>
      <c r="J15" s="15">
        <v>2</v>
      </c>
      <c r="K15" s="15">
        <v>3</v>
      </c>
      <c r="L15" s="12">
        <v>26365.86</v>
      </c>
      <c r="M15" s="14">
        <v>3682</v>
      </c>
      <c r="N15" s="16">
        <v>45527</v>
      </c>
      <c r="O15" s="22" t="s">
        <v>11</v>
      </c>
    </row>
    <row r="16" spans="1:15" s="17" customFormat="1" ht="24.95" customHeight="1">
      <c r="A16" s="10">
        <v>14</v>
      </c>
      <c r="B16" s="10">
        <v>14</v>
      </c>
      <c r="C16" s="11" t="s">
        <v>123</v>
      </c>
      <c r="D16" s="20">
        <v>661.86</v>
      </c>
      <c r="E16" s="20">
        <v>1487.33</v>
      </c>
      <c r="F16" s="13">
        <f t="shared" si="1"/>
        <v>-0.55500124383963201</v>
      </c>
      <c r="G16" s="21">
        <v>106</v>
      </c>
      <c r="H16" s="14">
        <v>5</v>
      </c>
      <c r="I16" s="15">
        <f t="shared" si="0"/>
        <v>21.2</v>
      </c>
      <c r="J16" s="15">
        <v>3</v>
      </c>
      <c r="K16" s="15">
        <v>10</v>
      </c>
      <c r="L16" s="20">
        <v>53393.78</v>
      </c>
      <c r="M16" s="21">
        <v>8072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15</v>
      </c>
      <c r="C17" s="11" t="s">
        <v>144</v>
      </c>
      <c r="D17" s="12">
        <v>635.6</v>
      </c>
      <c r="E17" s="12">
        <v>1329.87</v>
      </c>
      <c r="F17" s="13">
        <f t="shared" si="1"/>
        <v>-0.52205854707602994</v>
      </c>
      <c r="G17" s="14">
        <v>84</v>
      </c>
      <c r="H17" s="14">
        <v>5</v>
      </c>
      <c r="I17" s="15">
        <f t="shared" si="0"/>
        <v>16.8</v>
      </c>
      <c r="J17" s="15">
        <v>1</v>
      </c>
      <c r="K17" s="15">
        <v>8</v>
      </c>
      <c r="L17" s="12">
        <v>161048.04</v>
      </c>
      <c r="M17" s="14">
        <v>23530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10">
        <v>12</v>
      </c>
      <c r="C18" s="18" t="s">
        <v>195</v>
      </c>
      <c r="D18" s="12">
        <v>523</v>
      </c>
      <c r="E18" s="12">
        <v>3061</v>
      </c>
      <c r="F18" s="13">
        <f t="shared" si="1"/>
        <v>-0.82914080365893494</v>
      </c>
      <c r="G18" s="14">
        <v>84</v>
      </c>
      <c r="H18" s="15" t="s">
        <v>15</v>
      </c>
      <c r="I18" s="15" t="s">
        <v>15</v>
      </c>
      <c r="J18" s="15">
        <v>4</v>
      </c>
      <c r="K18" s="15">
        <v>2</v>
      </c>
      <c r="L18" s="12">
        <v>5711</v>
      </c>
      <c r="M18" s="14">
        <v>919</v>
      </c>
      <c r="N18" s="16">
        <v>45534</v>
      </c>
      <c r="O18" s="27" t="s">
        <v>13</v>
      </c>
    </row>
    <row r="19" spans="1:15" s="17" customFormat="1" ht="24.95" customHeight="1">
      <c r="A19" s="10">
        <v>17</v>
      </c>
      <c r="B19" s="15" t="s">
        <v>17</v>
      </c>
      <c r="C19" s="18" t="s">
        <v>207</v>
      </c>
      <c r="D19" s="12">
        <v>196.33</v>
      </c>
      <c r="E19" s="12" t="s">
        <v>15</v>
      </c>
      <c r="F19" s="13" t="s">
        <v>15</v>
      </c>
      <c r="G19" s="14">
        <v>35</v>
      </c>
      <c r="H19" s="14">
        <v>14</v>
      </c>
      <c r="I19" s="15">
        <f>G19/H19</f>
        <v>2.5</v>
      </c>
      <c r="J19" s="15">
        <v>8</v>
      </c>
      <c r="K19" s="15">
        <v>1</v>
      </c>
      <c r="L19" s="12">
        <v>196.33</v>
      </c>
      <c r="M19" s="14">
        <v>35</v>
      </c>
      <c r="N19" s="16">
        <v>45541</v>
      </c>
      <c r="O19" s="27" t="s">
        <v>208</v>
      </c>
    </row>
    <row r="20" spans="1:15" s="17" customFormat="1" ht="24.95" customHeight="1">
      <c r="A20" s="10">
        <v>18</v>
      </c>
      <c r="B20" s="10">
        <v>20</v>
      </c>
      <c r="C20" s="11" t="s">
        <v>142</v>
      </c>
      <c r="D20" s="12">
        <v>175.4</v>
      </c>
      <c r="E20" s="12">
        <v>196.6</v>
      </c>
      <c r="F20" s="13">
        <f>(D20-E20)/E20</f>
        <v>-0.10783316378433362</v>
      </c>
      <c r="G20" s="14">
        <v>29</v>
      </c>
      <c r="H20" s="14">
        <v>4</v>
      </c>
      <c r="I20" s="15">
        <f>G20/H20</f>
        <v>7.25</v>
      </c>
      <c r="J20" s="15">
        <v>2</v>
      </c>
      <c r="K20" s="15" t="s">
        <v>15</v>
      </c>
      <c r="L20" s="12">
        <v>6801.7</v>
      </c>
      <c r="M20" s="14">
        <v>1079</v>
      </c>
      <c r="N20" s="16">
        <v>45492</v>
      </c>
      <c r="O20" s="22" t="s">
        <v>86</v>
      </c>
    </row>
    <row r="21" spans="1:15" s="17" customFormat="1" ht="24.95" customHeight="1">
      <c r="A21" s="10">
        <v>19</v>
      </c>
      <c r="B21" s="10">
        <v>13</v>
      </c>
      <c r="C21" s="11" t="s">
        <v>182</v>
      </c>
      <c r="D21" s="12">
        <v>149.69999999999999</v>
      </c>
      <c r="E21" s="12">
        <v>1804.79</v>
      </c>
      <c r="F21" s="13">
        <f>(D21-E21)/E21</f>
        <v>-0.91705406169138792</v>
      </c>
      <c r="G21" s="14">
        <v>32</v>
      </c>
      <c r="H21" s="13" t="s">
        <v>15</v>
      </c>
      <c r="I21" s="13" t="s">
        <v>15</v>
      </c>
      <c r="J21" s="15">
        <v>8</v>
      </c>
      <c r="K21" s="15">
        <v>4</v>
      </c>
      <c r="L21" s="12">
        <v>24723</v>
      </c>
      <c r="M21" s="14">
        <v>4975</v>
      </c>
      <c r="N21" s="16">
        <v>45520</v>
      </c>
      <c r="O21" s="22" t="s">
        <v>183</v>
      </c>
    </row>
    <row r="22" spans="1:15" s="17" customFormat="1" ht="24.95" customHeight="1">
      <c r="A22" s="10">
        <v>20</v>
      </c>
      <c r="B22" s="10">
        <v>26</v>
      </c>
      <c r="C22" s="11" t="s">
        <v>82</v>
      </c>
      <c r="D22" s="12">
        <v>138.20000000000005</v>
      </c>
      <c r="E22" s="12">
        <v>66</v>
      </c>
      <c r="F22" s="13">
        <f>(D22-E22)/E22</f>
        <v>1.0939393939393947</v>
      </c>
      <c r="G22" s="14">
        <v>21</v>
      </c>
      <c r="H22" s="14">
        <v>3</v>
      </c>
      <c r="I22" s="15">
        <f>G22/H22</f>
        <v>7</v>
      </c>
      <c r="J22" s="15">
        <v>2</v>
      </c>
      <c r="K22" s="15" t="s">
        <v>15</v>
      </c>
      <c r="L22" s="12">
        <v>13661.949999999997</v>
      </c>
      <c r="M22" s="14">
        <v>2170</v>
      </c>
      <c r="N22" s="16">
        <v>45408</v>
      </c>
      <c r="O22" s="22" t="s">
        <v>80</v>
      </c>
    </row>
    <row r="23" spans="1:15" s="17" customFormat="1" ht="24.75" customHeight="1">
      <c r="A23" s="10">
        <v>21</v>
      </c>
      <c r="B23" s="10">
        <v>25</v>
      </c>
      <c r="C23" s="11" t="s">
        <v>39</v>
      </c>
      <c r="D23" s="12">
        <v>104.4</v>
      </c>
      <c r="E23" s="12">
        <v>106.6</v>
      </c>
      <c r="F23" s="13">
        <f>(D23-E23)/E23</f>
        <v>-2.063789868667907E-2</v>
      </c>
      <c r="G23" s="14">
        <v>15</v>
      </c>
      <c r="H23" s="14">
        <v>2</v>
      </c>
      <c r="I23" s="15">
        <f>G23/H23</f>
        <v>7.5</v>
      </c>
      <c r="J23" s="15">
        <v>2</v>
      </c>
      <c r="K23" s="15">
        <v>25</v>
      </c>
      <c r="L23" s="12">
        <v>68955.100000000006</v>
      </c>
      <c r="M23" s="14">
        <v>10645</v>
      </c>
      <c r="N23" s="16">
        <v>45379</v>
      </c>
      <c r="O23" s="22" t="s">
        <v>23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70</v>
      </c>
      <c r="E24" s="12" t="s">
        <v>15</v>
      </c>
      <c r="F24" s="13" t="s">
        <v>15</v>
      </c>
      <c r="G24" s="14">
        <v>15</v>
      </c>
      <c r="H24" s="14">
        <v>1</v>
      </c>
      <c r="I24" s="15">
        <f>G24/H24</f>
        <v>15</v>
      </c>
      <c r="J24" s="10">
        <v>1</v>
      </c>
      <c r="K24" s="15" t="s">
        <v>15</v>
      </c>
      <c r="L24" s="12">
        <v>62094.28</v>
      </c>
      <c r="M24" s="14">
        <v>9826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9</v>
      </c>
      <c r="C25" s="11" t="s">
        <v>187</v>
      </c>
      <c r="D25" s="12">
        <v>69</v>
      </c>
      <c r="E25" s="12">
        <v>3770</v>
      </c>
      <c r="F25" s="13">
        <f>(D25-E25)/E25</f>
        <v>-0.98169761273209544</v>
      </c>
      <c r="G25" s="14">
        <v>11</v>
      </c>
      <c r="H25" s="15" t="s">
        <v>15</v>
      </c>
      <c r="I25" s="15" t="s">
        <v>15</v>
      </c>
      <c r="J25" s="15">
        <v>2</v>
      </c>
      <c r="K25" s="15">
        <v>3</v>
      </c>
      <c r="L25" s="12">
        <v>15299</v>
      </c>
      <c r="M25" s="14">
        <v>3221</v>
      </c>
      <c r="N25" s="16">
        <v>45527</v>
      </c>
      <c r="O25" s="22" t="s">
        <v>13</v>
      </c>
    </row>
    <row r="26" spans="1:15" s="17" customFormat="1" ht="24.75" customHeight="1">
      <c r="A26" s="10">
        <v>24</v>
      </c>
      <c r="B26" s="10">
        <v>21</v>
      </c>
      <c r="C26" s="11" t="s">
        <v>153</v>
      </c>
      <c r="D26" s="12">
        <v>64</v>
      </c>
      <c r="E26" s="12">
        <v>195</v>
      </c>
      <c r="F26" s="13">
        <f>(D26-E26)/E26</f>
        <v>-0.67179487179487174</v>
      </c>
      <c r="G26" s="14">
        <v>13</v>
      </c>
      <c r="H26" s="13" t="s">
        <v>15</v>
      </c>
      <c r="I26" s="13" t="s">
        <v>15</v>
      </c>
      <c r="J26" s="15">
        <v>1</v>
      </c>
      <c r="K26" s="15">
        <v>7</v>
      </c>
      <c r="L26" s="12">
        <v>7001</v>
      </c>
      <c r="M26" s="14">
        <v>1157</v>
      </c>
      <c r="N26" s="16">
        <v>45499</v>
      </c>
      <c r="O26" s="22" t="s">
        <v>13</v>
      </c>
    </row>
    <row r="27" spans="1:15" s="17" customFormat="1" ht="24.75" customHeight="1">
      <c r="A27" s="10">
        <v>25</v>
      </c>
      <c r="B27" s="10">
        <v>23</v>
      </c>
      <c r="C27" s="18" t="s">
        <v>197</v>
      </c>
      <c r="D27" s="12">
        <v>54</v>
      </c>
      <c r="E27" s="12">
        <v>149.84</v>
      </c>
      <c r="F27" s="13">
        <f>(D27-E27)/E27</f>
        <v>-0.6396155899626268</v>
      </c>
      <c r="G27" s="14">
        <v>7</v>
      </c>
      <c r="H27" s="14">
        <v>4</v>
      </c>
      <c r="I27" s="15">
        <f>G27/H27</f>
        <v>1.75</v>
      </c>
      <c r="J27" s="15">
        <v>2</v>
      </c>
      <c r="K27" s="15">
        <v>2</v>
      </c>
      <c r="L27" s="12">
        <v>345.19</v>
      </c>
      <c r="M27" s="14">
        <v>58</v>
      </c>
      <c r="N27" s="16">
        <v>45534</v>
      </c>
      <c r="O27" s="27" t="s">
        <v>88</v>
      </c>
    </row>
    <row r="28" spans="1:15" s="17" customFormat="1" ht="24.75" customHeight="1">
      <c r="A28" s="10">
        <v>26</v>
      </c>
      <c r="B28" s="13" t="s">
        <v>15</v>
      </c>
      <c r="C28" s="18" t="s">
        <v>204</v>
      </c>
      <c r="D28" s="12">
        <v>38</v>
      </c>
      <c r="E28" s="13" t="s">
        <v>15</v>
      </c>
      <c r="F28" s="13" t="s">
        <v>15</v>
      </c>
      <c r="G28" s="14">
        <v>6</v>
      </c>
      <c r="H28" s="14">
        <v>1</v>
      </c>
      <c r="I28" s="15">
        <f>G28/H28</f>
        <v>6</v>
      </c>
      <c r="J28" s="15">
        <v>1</v>
      </c>
      <c r="K28" s="15" t="s">
        <v>15</v>
      </c>
      <c r="L28" s="12">
        <v>11781.2</v>
      </c>
      <c r="M28" s="14">
        <v>1826</v>
      </c>
      <c r="N28" s="16">
        <v>45345</v>
      </c>
      <c r="O28" s="27" t="s">
        <v>47</v>
      </c>
    </row>
    <row r="29" spans="1:15" s="17" customFormat="1" ht="24.75" customHeight="1">
      <c r="A29" s="10">
        <v>27</v>
      </c>
      <c r="B29" s="12" t="s">
        <v>15</v>
      </c>
      <c r="C29" s="11" t="s">
        <v>162</v>
      </c>
      <c r="D29" s="12">
        <v>30</v>
      </c>
      <c r="E29" s="12" t="s">
        <v>15</v>
      </c>
      <c r="F29" s="13" t="s">
        <v>15</v>
      </c>
      <c r="G29" s="14">
        <v>5</v>
      </c>
      <c r="H29" s="14">
        <v>1</v>
      </c>
      <c r="I29" s="15">
        <f>G29/H29</f>
        <v>5</v>
      </c>
      <c r="J29" s="10">
        <v>1</v>
      </c>
      <c r="K29" s="15" t="s">
        <v>15</v>
      </c>
      <c r="L29" s="12">
        <v>9381.16</v>
      </c>
      <c r="M29" s="14">
        <v>1448</v>
      </c>
      <c r="N29" s="16">
        <v>45506</v>
      </c>
      <c r="O29" s="22" t="s">
        <v>45</v>
      </c>
    </row>
    <row r="30" spans="1:15" s="17" customFormat="1" ht="24.75" customHeight="1">
      <c r="A30" s="10">
        <v>28</v>
      </c>
      <c r="B30" s="13" t="s">
        <v>15</v>
      </c>
      <c r="C30" s="11" t="s">
        <v>143</v>
      </c>
      <c r="D30" s="12">
        <v>20</v>
      </c>
      <c r="E30" s="13" t="s">
        <v>15</v>
      </c>
      <c r="F30" s="13" t="s">
        <v>15</v>
      </c>
      <c r="G30" s="14">
        <v>4</v>
      </c>
      <c r="H30" s="15" t="s">
        <v>15</v>
      </c>
      <c r="I30" s="15" t="s">
        <v>15</v>
      </c>
      <c r="J30" s="10">
        <v>1</v>
      </c>
      <c r="K30" s="15" t="s">
        <v>15</v>
      </c>
      <c r="L30" s="12">
        <v>10885</v>
      </c>
      <c r="M30" s="14">
        <v>2353</v>
      </c>
      <c r="N30" s="16">
        <v>45492</v>
      </c>
      <c r="O30" s="22" t="s">
        <v>13</v>
      </c>
    </row>
    <row r="31" spans="1:15" s="17" customFormat="1" ht="24.75" customHeight="1">
      <c r="A31" s="10">
        <v>29</v>
      </c>
      <c r="B31" s="10">
        <v>22</v>
      </c>
      <c r="C31" s="11" t="s">
        <v>202</v>
      </c>
      <c r="D31" s="12">
        <v>18</v>
      </c>
      <c r="E31" s="12">
        <v>164</v>
      </c>
      <c r="F31" s="13">
        <f>(D31-E31)/E31</f>
        <v>-0.8902439024390244</v>
      </c>
      <c r="G31" s="14">
        <v>3</v>
      </c>
      <c r="H31" s="14">
        <v>1</v>
      </c>
      <c r="I31" s="15">
        <f>G31/H31</f>
        <v>3</v>
      </c>
      <c r="J31" s="15">
        <v>1</v>
      </c>
      <c r="K31" s="15" t="s">
        <v>15</v>
      </c>
      <c r="L31" s="12">
        <v>32508.899999999998</v>
      </c>
      <c r="M31" s="14">
        <v>5080</v>
      </c>
      <c r="N31" s="16">
        <v>45198</v>
      </c>
      <c r="O31" s="22" t="s">
        <v>14</v>
      </c>
    </row>
    <row r="32" spans="1:15" s="17" customFormat="1" ht="24.75" customHeight="1">
      <c r="A32" s="10">
        <v>30</v>
      </c>
      <c r="B32" s="13" t="s">
        <v>15</v>
      </c>
      <c r="C32" s="18" t="s">
        <v>100</v>
      </c>
      <c r="D32" s="12">
        <v>18</v>
      </c>
      <c r="E32" s="13" t="s">
        <v>15</v>
      </c>
      <c r="F32" s="13" t="s">
        <v>15</v>
      </c>
      <c r="G32" s="14">
        <v>4</v>
      </c>
      <c r="H32" s="14">
        <v>1</v>
      </c>
      <c r="I32" s="15">
        <f>G32/H32</f>
        <v>4</v>
      </c>
      <c r="J32" s="10">
        <v>1</v>
      </c>
      <c r="K32" s="15" t="s">
        <v>15</v>
      </c>
      <c r="L32" s="12">
        <v>22979.130000000008</v>
      </c>
      <c r="M32" s="14">
        <v>3674</v>
      </c>
      <c r="N32" s="16">
        <v>45464</v>
      </c>
      <c r="O32" s="27" t="s">
        <v>14</v>
      </c>
    </row>
    <row r="33" spans="1:15" s="17" customFormat="1" ht="24.75" customHeight="1">
      <c r="A33" s="10">
        <v>31</v>
      </c>
      <c r="B33" s="10">
        <v>27</v>
      </c>
      <c r="C33" s="11" t="s">
        <v>154</v>
      </c>
      <c r="D33" s="12">
        <v>15</v>
      </c>
      <c r="E33" s="12">
        <v>63</v>
      </c>
      <c r="F33" s="13">
        <f>(D33-E33)/E33</f>
        <v>-0.76190476190476186</v>
      </c>
      <c r="G33" s="14">
        <v>3</v>
      </c>
      <c r="H33" s="14">
        <v>2</v>
      </c>
      <c r="I33" s="15">
        <f>G33/H33</f>
        <v>1.5</v>
      </c>
      <c r="J33" s="10">
        <v>1</v>
      </c>
      <c r="K33" s="15">
        <v>7</v>
      </c>
      <c r="L33" s="12">
        <v>38474.020000000004</v>
      </c>
      <c r="M33" s="14">
        <v>7705</v>
      </c>
      <c r="N33" s="16">
        <v>45499</v>
      </c>
      <c r="O33" s="22" t="s">
        <v>14</v>
      </c>
    </row>
    <row r="34" spans="1:15" s="17" customFormat="1" ht="24.75" customHeight="1">
      <c r="A34" s="10">
        <v>32</v>
      </c>
      <c r="B34" s="10">
        <v>31</v>
      </c>
      <c r="C34" s="52" t="s">
        <v>192</v>
      </c>
      <c r="D34" s="6" t="s">
        <v>194</v>
      </c>
      <c r="E34" s="6" t="s">
        <v>194</v>
      </c>
      <c r="F34" s="6" t="s">
        <v>194</v>
      </c>
      <c r="G34" s="6" t="s">
        <v>194</v>
      </c>
      <c r="H34" s="6" t="s">
        <v>194</v>
      </c>
      <c r="I34" s="6" t="s">
        <v>194</v>
      </c>
      <c r="J34" s="6" t="s">
        <v>194</v>
      </c>
      <c r="K34" s="8">
        <v>3</v>
      </c>
      <c r="L34" s="12" t="s">
        <v>194</v>
      </c>
      <c r="M34" s="12" t="s">
        <v>194</v>
      </c>
      <c r="N34" s="9">
        <v>45527</v>
      </c>
      <c r="O34" s="27" t="s">
        <v>193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SUBTOTAL(109,Table132345678910111213141516[Pajamos 
(GBO)])</f>
        <v>123585.44999999998</v>
      </c>
      <c r="E35" s="36">
        <f>SUBTOTAL(109,Table1323456789101112131415[Pajamos 
(GBO)])</f>
        <v>142013.17000000004</v>
      </c>
      <c r="F35" s="37">
        <f t="shared" ref="F35" si="2">(D35-E35)/E35</f>
        <v>-0.12976064121376948</v>
      </c>
      <c r="G35" s="38">
        <f>SUBTOTAL(109,Table132345678910111213141516[Žiūrovų sk. 
(ADM)])</f>
        <v>17878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C3E76B-6027-4DA2-839C-9863351DCF8E}">
  <dimension ref="A1:XFC34"/>
  <sheetViews>
    <sheetView topLeftCell="A3" zoomScale="60" zoomScaleNormal="60" workbookViewId="0">
      <selection activeCell="C22" sqref="C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196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38701.32</v>
      </c>
      <c r="E3" s="12">
        <v>51599.69</v>
      </c>
      <c r="F3" s="13">
        <f t="shared" ref="F3:F8" si="0">(D3-E3)/E3</f>
        <v>-0.24996991260994014</v>
      </c>
      <c r="G3" s="14">
        <v>4570</v>
      </c>
      <c r="H3" s="14">
        <v>147</v>
      </c>
      <c r="I3" s="15">
        <v>37.18181818181818</v>
      </c>
      <c r="J3" s="15">
        <v>15</v>
      </c>
      <c r="K3" s="15">
        <v>4</v>
      </c>
      <c r="L3" s="12">
        <v>684247.77</v>
      </c>
      <c r="M3" s="14">
        <v>94349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4</v>
      </c>
      <c r="C4" s="11" t="s">
        <v>122</v>
      </c>
      <c r="D4" s="12">
        <v>18359.21</v>
      </c>
      <c r="E4" s="12">
        <v>17359.57</v>
      </c>
      <c r="F4" s="13">
        <f t="shared" si="0"/>
        <v>5.7584375649857654E-2</v>
      </c>
      <c r="G4" s="14">
        <v>3183</v>
      </c>
      <c r="H4" s="14">
        <v>106</v>
      </c>
      <c r="I4" s="15">
        <f>G4/H4</f>
        <v>30.028301886792452</v>
      </c>
      <c r="J4" s="15">
        <v>17</v>
      </c>
      <c r="K4" s="15">
        <v>9</v>
      </c>
      <c r="L4" s="12">
        <v>1085491.75</v>
      </c>
      <c r="M4" s="14">
        <v>188215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2</v>
      </c>
      <c r="C5" s="11" t="s">
        <v>156</v>
      </c>
      <c r="D5" s="12">
        <v>15703.88</v>
      </c>
      <c r="E5" s="12">
        <v>21621.8</v>
      </c>
      <c r="F5" s="13">
        <f t="shared" si="0"/>
        <v>-0.2737015419622788</v>
      </c>
      <c r="G5" s="14">
        <v>2062</v>
      </c>
      <c r="H5" s="14">
        <v>89</v>
      </c>
      <c r="I5" s="15">
        <f>G5/H5</f>
        <v>23.168539325842698</v>
      </c>
      <c r="J5" s="15">
        <v>11</v>
      </c>
      <c r="K5" s="15">
        <v>6</v>
      </c>
      <c r="L5" s="12">
        <v>704015.16</v>
      </c>
      <c r="M5" s="14">
        <v>90457</v>
      </c>
      <c r="N5" s="16">
        <v>45499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184</v>
      </c>
      <c r="D6" s="12">
        <v>12020.09</v>
      </c>
      <c r="E6" s="12">
        <v>18161.169999999998</v>
      </c>
      <c r="F6" s="13">
        <f t="shared" si="0"/>
        <v>-0.33814341256648106</v>
      </c>
      <c r="G6" s="14">
        <v>1510</v>
      </c>
      <c r="H6" s="14">
        <v>73</v>
      </c>
      <c r="I6" s="15">
        <v>85</v>
      </c>
      <c r="J6" s="15">
        <v>11</v>
      </c>
      <c r="K6" s="15">
        <v>3</v>
      </c>
      <c r="L6" s="12">
        <v>110649.46</v>
      </c>
      <c r="M6" s="14">
        <v>15343</v>
      </c>
      <c r="N6" s="16">
        <v>45520</v>
      </c>
      <c r="O6" s="22" t="s">
        <v>18</v>
      </c>
    </row>
    <row r="7" spans="1:15" s="17" customFormat="1" ht="24.95" customHeight="1">
      <c r="A7" s="10">
        <v>5</v>
      </c>
      <c r="B7" s="10">
        <v>6</v>
      </c>
      <c r="C7" s="18" t="s">
        <v>91</v>
      </c>
      <c r="D7" s="12">
        <v>11062.03</v>
      </c>
      <c r="E7" s="12">
        <v>10803.59</v>
      </c>
      <c r="F7" s="13">
        <f t="shared" si="0"/>
        <v>2.3921677886702523E-2</v>
      </c>
      <c r="G7" s="14">
        <v>1945</v>
      </c>
      <c r="H7" s="14">
        <v>72</v>
      </c>
      <c r="I7" s="15">
        <f>G7/H7</f>
        <v>27.013888888888889</v>
      </c>
      <c r="J7" s="15">
        <v>13</v>
      </c>
      <c r="K7" s="15">
        <v>12</v>
      </c>
      <c r="L7" s="12">
        <v>1258960.46</v>
      </c>
      <c r="M7" s="14">
        <v>217457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188</v>
      </c>
      <c r="D8" s="12">
        <v>9210.48</v>
      </c>
      <c r="E8" s="12">
        <v>12557.28</v>
      </c>
      <c r="F8" s="13">
        <f t="shared" si="0"/>
        <v>-0.26652268644164984</v>
      </c>
      <c r="G8" s="14">
        <v>1293</v>
      </c>
      <c r="H8" s="14">
        <v>57</v>
      </c>
      <c r="I8" s="15">
        <f>G8/H8</f>
        <v>22.684210526315791</v>
      </c>
      <c r="J8" s="15">
        <v>13</v>
      </c>
      <c r="K8" s="15">
        <v>2</v>
      </c>
      <c r="L8" s="12">
        <v>37134.269999999997</v>
      </c>
      <c r="M8" s="14">
        <v>5976</v>
      </c>
      <c r="N8" s="16">
        <v>45527</v>
      </c>
      <c r="O8" s="22" t="s">
        <v>12</v>
      </c>
    </row>
    <row r="9" spans="1:15" s="17" customFormat="1" ht="24.95" customHeight="1">
      <c r="A9" s="10">
        <v>7</v>
      </c>
      <c r="B9" s="15" t="s">
        <v>17</v>
      </c>
      <c r="C9" s="11" t="s">
        <v>198</v>
      </c>
      <c r="D9" s="20">
        <v>7549.59</v>
      </c>
      <c r="E9" s="20" t="s">
        <v>15</v>
      </c>
      <c r="F9" s="13" t="s">
        <v>15</v>
      </c>
      <c r="G9" s="21">
        <v>1028</v>
      </c>
      <c r="H9" s="14">
        <v>70</v>
      </c>
      <c r="I9" s="15">
        <f>G9/H9</f>
        <v>14.685714285714285</v>
      </c>
      <c r="J9" s="15">
        <v>12</v>
      </c>
      <c r="K9" s="14">
        <v>1</v>
      </c>
      <c r="L9" s="20">
        <v>8711.2199999999993</v>
      </c>
      <c r="M9" s="21">
        <v>1191</v>
      </c>
      <c r="N9" s="16">
        <v>45534</v>
      </c>
      <c r="O9" s="22" t="s">
        <v>102</v>
      </c>
    </row>
    <row r="10" spans="1:15" s="17" customFormat="1" ht="24.95" customHeight="1">
      <c r="A10" s="10">
        <v>8</v>
      </c>
      <c r="B10" s="15" t="s">
        <v>17</v>
      </c>
      <c r="C10" s="11" t="s">
        <v>199</v>
      </c>
      <c r="D10" s="20">
        <v>7087.06</v>
      </c>
      <c r="E10" s="20" t="s">
        <v>15</v>
      </c>
      <c r="F10" s="13" t="s">
        <v>15</v>
      </c>
      <c r="G10" s="21">
        <v>1362</v>
      </c>
      <c r="H10" s="14">
        <v>92</v>
      </c>
      <c r="I10" s="15">
        <f>G10/H10</f>
        <v>14.804347826086957</v>
      </c>
      <c r="J10" s="15">
        <v>15</v>
      </c>
      <c r="K10" s="14">
        <v>1</v>
      </c>
      <c r="L10" s="20">
        <v>8588.01</v>
      </c>
      <c r="M10" s="21">
        <v>1648</v>
      </c>
      <c r="N10" s="16">
        <v>45534</v>
      </c>
      <c r="O10" s="22" t="s">
        <v>102</v>
      </c>
    </row>
    <row r="11" spans="1:15" s="17" customFormat="1" ht="24.95" customHeight="1">
      <c r="A11" s="10">
        <v>9</v>
      </c>
      <c r="B11" s="10">
        <v>9</v>
      </c>
      <c r="C11" s="11" t="s">
        <v>187</v>
      </c>
      <c r="D11" s="12">
        <v>3770</v>
      </c>
      <c r="E11" s="12">
        <v>4729</v>
      </c>
      <c r="F11" s="13">
        <f>(D11-E11)/E11</f>
        <v>-0.20279128779868894</v>
      </c>
      <c r="G11" s="14">
        <v>803</v>
      </c>
      <c r="H11" s="15" t="s">
        <v>15</v>
      </c>
      <c r="I11" s="15" t="s">
        <v>15</v>
      </c>
      <c r="J11" s="15">
        <v>13</v>
      </c>
      <c r="K11" s="15">
        <v>2</v>
      </c>
      <c r="L11" s="12">
        <v>13119</v>
      </c>
      <c r="M11" s="14">
        <v>2784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189</v>
      </c>
      <c r="D12" s="12">
        <v>3582.42</v>
      </c>
      <c r="E12" s="12">
        <v>10276.64</v>
      </c>
      <c r="F12" s="13">
        <f>(D12-E12)/E12</f>
        <v>-0.65140162543399394</v>
      </c>
      <c r="G12" s="14">
        <v>474</v>
      </c>
      <c r="H12" s="14">
        <v>32</v>
      </c>
      <c r="I12" s="15">
        <f>G12/H12</f>
        <v>14.8125</v>
      </c>
      <c r="J12" s="15">
        <v>8</v>
      </c>
      <c r="K12" s="15">
        <v>2</v>
      </c>
      <c r="L12" s="12">
        <v>23849.200000000001</v>
      </c>
      <c r="M12" s="14">
        <v>3305</v>
      </c>
      <c r="N12" s="16">
        <v>45527</v>
      </c>
      <c r="O12" s="22" t="s">
        <v>11</v>
      </c>
    </row>
    <row r="13" spans="1:15" s="17" customFormat="1" ht="24.95" customHeight="1">
      <c r="A13" s="10">
        <v>11</v>
      </c>
      <c r="B13" s="10">
        <v>8</v>
      </c>
      <c r="C13" s="11" t="s">
        <v>170</v>
      </c>
      <c r="D13" s="12">
        <v>3368.92</v>
      </c>
      <c r="E13" s="12">
        <v>4990.43</v>
      </c>
      <c r="F13" s="13">
        <f>(D13-E13)/E13</f>
        <v>-0.32492390435293156</v>
      </c>
      <c r="G13" s="14">
        <v>620</v>
      </c>
      <c r="H13" s="14">
        <v>36</v>
      </c>
      <c r="I13" s="15">
        <f>G13/H13</f>
        <v>17.222222222222221</v>
      </c>
      <c r="J13" s="15">
        <v>9</v>
      </c>
      <c r="K13" s="15">
        <v>4</v>
      </c>
      <c r="L13" s="12">
        <v>62497.06</v>
      </c>
      <c r="M13" s="14">
        <v>12273</v>
      </c>
      <c r="N13" s="16">
        <v>45513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52" t="s">
        <v>195</v>
      </c>
      <c r="D14" s="6">
        <v>3061</v>
      </c>
      <c r="E14" s="13" t="s">
        <v>15</v>
      </c>
      <c r="F14" s="13" t="s">
        <v>15</v>
      </c>
      <c r="G14" s="7">
        <v>435</v>
      </c>
      <c r="H14" s="15" t="s">
        <v>15</v>
      </c>
      <c r="I14" s="15" t="s">
        <v>15</v>
      </c>
      <c r="J14" s="8">
        <v>15</v>
      </c>
      <c r="K14" s="8">
        <v>1</v>
      </c>
      <c r="L14" s="12">
        <v>3061</v>
      </c>
      <c r="M14" s="14">
        <v>435</v>
      </c>
      <c r="N14" s="9">
        <v>45534</v>
      </c>
      <c r="O14" s="27" t="s">
        <v>13</v>
      </c>
    </row>
    <row r="15" spans="1:15" s="17" customFormat="1" ht="24.95" customHeight="1">
      <c r="A15" s="10">
        <v>13</v>
      </c>
      <c r="B15" s="10">
        <v>11</v>
      </c>
      <c r="C15" s="11" t="s">
        <v>182</v>
      </c>
      <c r="D15" s="12">
        <v>1804.79</v>
      </c>
      <c r="E15" s="12">
        <v>2697</v>
      </c>
      <c r="F15" s="13">
        <f>(D15-E15)/E15</f>
        <v>-0.33081572117167224</v>
      </c>
      <c r="G15" s="14">
        <v>333</v>
      </c>
      <c r="H15" s="13" t="s">
        <v>15</v>
      </c>
      <c r="I15" s="13" t="s">
        <v>15</v>
      </c>
      <c r="J15" s="15">
        <v>5</v>
      </c>
      <c r="K15" s="15">
        <v>3</v>
      </c>
      <c r="L15" s="12">
        <v>21153.38</v>
      </c>
      <c r="M15" s="14">
        <v>4277</v>
      </c>
      <c r="N15" s="16">
        <v>45520</v>
      </c>
      <c r="O15" s="22" t="s">
        <v>183</v>
      </c>
    </row>
    <row r="16" spans="1:15" s="17" customFormat="1" ht="24.95" customHeight="1">
      <c r="A16" s="10">
        <v>14</v>
      </c>
      <c r="B16" s="10">
        <v>15</v>
      </c>
      <c r="C16" s="11" t="s">
        <v>123</v>
      </c>
      <c r="D16" s="20">
        <v>1487.33</v>
      </c>
      <c r="E16" s="20">
        <v>498.8</v>
      </c>
      <c r="F16" s="13">
        <f>(D16-E16)/E16</f>
        <v>1.9818163592622293</v>
      </c>
      <c r="G16" s="21">
        <v>253</v>
      </c>
      <c r="H16" s="14">
        <v>7</v>
      </c>
      <c r="I16" s="15">
        <f>G16/H16</f>
        <v>36.142857142857146</v>
      </c>
      <c r="J16" s="15">
        <v>3</v>
      </c>
      <c r="K16" s="15">
        <v>9</v>
      </c>
      <c r="L16" s="20">
        <v>52500.12</v>
      </c>
      <c r="M16" s="21">
        <v>7931</v>
      </c>
      <c r="N16" s="16">
        <v>45478</v>
      </c>
      <c r="O16" s="22" t="s">
        <v>18</v>
      </c>
    </row>
    <row r="17" spans="1:15" s="17" customFormat="1" ht="24.95" customHeight="1">
      <c r="A17" s="10">
        <v>15</v>
      </c>
      <c r="B17" s="10">
        <v>12</v>
      </c>
      <c r="C17" s="11" t="s">
        <v>144</v>
      </c>
      <c r="D17" s="12">
        <v>1329.87</v>
      </c>
      <c r="E17" s="12">
        <v>2595.4499999999998</v>
      </c>
      <c r="F17" s="13">
        <f>(D17-E17)/E17</f>
        <v>-0.48761486447436864</v>
      </c>
      <c r="G17" s="14">
        <v>173</v>
      </c>
      <c r="H17" s="14">
        <v>5</v>
      </c>
      <c r="I17" s="15">
        <f>G17/H17</f>
        <v>34.6</v>
      </c>
      <c r="J17" s="15">
        <v>2</v>
      </c>
      <c r="K17" s="15">
        <v>7</v>
      </c>
      <c r="L17" s="12">
        <v>159398.10999999999</v>
      </c>
      <c r="M17" s="14">
        <v>23287</v>
      </c>
      <c r="N17" s="16">
        <v>45492</v>
      </c>
      <c r="O17" s="22" t="s">
        <v>102</v>
      </c>
    </row>
    <row r="18" spans="1:15" s="17" customFormat="1" ht="24.95" customHeight="1">
      <c r="A18" s="10">
        <v>16</v>
      </c>
      <c r="B18" s="20" t="s">
        <v>15</v>
      </c>
      <c r="C18" s="18" t="s">
        <v>200</v>
      </c>
      <c r="D18" s="12">
        <v>1219</v>
      </c>
      <c r="E18" s="20" t="s">
        <v>15</v>
      </c>
      <c r="F18" s="13" t="s">
        <v>15</v>
      </c>
      <c r="G18" s="14">
        <v>182</v>
      </c>
      <c r="H18" s="14">
        <v>1</v>
      </c>
      <c r="I18" s="15">
        <f>G18/H18</f>
        <v>182</v>
      </c>
      <c r="J18" s="15">
        <v>1</v>
      </c>
      <c r="K18" s="20" t="s">
        <v>15</v>
      </c>
      <c r="L18" s="12">
        <v>156414.18</v>
      </c>
      <c r="M18" s="14">
        <v>30623</v>
      </c>
      <c r="N18" s="16">
        <v>42713</v>
      </c>
      <c r="O18" s="22" t="s">
        <v>102</v>
      </c>
    </row>
    <row r="19" spans="1:15" s="17" customFormat="1" ht="24.95" customHeight="1">
      <c r="A19" s="10">
        <v>17</v>
      </c>
      <c r="B19" s="10">
        <v>10</v>
      </c>
      <c r="C19" s="11" t="s">
        <v>160</v>
      </c>
      <c r="D19" s="12">
        <v>873.59999999999991</v>
      </c>
      <c r="E19" s="12">
        <v>2973.8100000000004</v>
      </c>
      <c r="F19" s="13">
        <f>(D19-E19)/E19</f>
        <v>-0.70623543535061095</v>
      </c>
      <c r="G19" s="14">
        <v>121</v>
      </c>
      <c r="H19" s="15" t="s">
        <v>15</v>
      </c>
      <c r="I19" s="15" t="s">
        <v>15</v>
      </c>
      <c r="J19" s="15">
        <v>10</v>
      </c>
      <c r="K19" s="15">
        <v>5</v>
      </c>
      <c r="L19" s="12">
        <v>72747.5</v>
      </c>
      <c r="M19" s="14">
        <v>10734</v>
      </c>
      <c r="N19" s="16">
        <v>45506</v>
      </c>
      <c r="O19" s="22" t="s">
        <v>161</v>
      </c>
    </row>
    <row r="20" spans="1:15" s="17" customFormat="1" ht="24.95" customHeight="1">
      <c r="A20" s="10">
        <v>18</v>
      </c>
      <c r="B20" s="10">
        <v>14</v>
      </c>
      <c r="C20" s="11" t="s">
        <v>163</v>
      </c>
      <c r="D20" s="20">
        <v>364.92</v>
      </c>
      <c r="E20" s="20">
        <v>635.76</v>
      </c>
      <c r="F20" s="13">
        <f>(D20-E20)/E20</f>
        <v>-0.42600981502453755</v>
      </c>
      <c r="G20" s="21">
        <v>66</v>
      </c>
      <c r="H20" s="14">
        <v>3</v>
      </c>
      <c r="I20" s="15">
        <f>G20/H20</f>
        <v>22</v>
      </c>
      <c r="J20" s="15">
        <v>1</v>
      </c>
      <c r="K20" s="15">
        <v>5</v>
      </c>
      <c r="L20" s="20">
        <v>31719.41</v>
      </c>
      <c r="M20" s="21">
        <v>6177</v>
      </c>
      <c r="N20" s="16">
        <v>45506</v>
      </c>
      <c r="O20" s="22" t="s">
        <v>43</v>
      </c>
    </row>
    <row r="21" spans="1:15" s="17" customFormat="1" ht="24.95" customHeight="1">
      <c r="A21" s="10">
        <v>19</v>
      </c>
      <c r="B21" s="20" t="s">
        <v>15</v>
      </c>
      <c r="C21" s="18" t="s">
        <v>74</v>
      </c>
      <c r="D21" s="12">
        <v>241.32</v>
      </c>
      <c r="E21" s="20" t="s">
        <v>15</v>
      </c>
      <c r="F21" s="13" t="s">
        <v>15</v>
      </c>
      <c r="G21" s="14">
        <v>48</v>
      </c>
      <c r="H21" s="10">
        <v>1</v>
      </c>
      <c r="I21" s="15">
        <f>G21/H21</f>
        <v>48</v>
      </c>
      <c r="J21" s="10">
        <v>1</v>
      </c>
      <c r="K21" s="15" t="s">
        <v>15</v>
      </c>
      <c r="L21" s="12">
        <v>362572.87</v>
      </c>
      <c r="M21" s="14">
        <v>51986</v>
      </c>
      <c r="N21" s="16">
        <v>45310</v>
      </c>
      <c r="O21" s="27" t="s">
        <v>57</v>
      </c>
    </row>
    <row r="22" spans="1:15" s="17" customFormat="1" ht="24.95" customHeight="1">
      <c r="A22" s="10">
        <v>20</v>
      </c>
      <c r="B22" s="10">
        <v>21</v>
      </c>
      <c r="C22" s="11" t="s">
        <v>142</v>
      </c>
      <c r="D22" s="12">
        <v>196.6</v>
      </c>
      <c r="E22" s="12">
        <v>201.2</v>
      </c>
      <c r="F22" s="13">
        <f>(D22-E22)/E22</f>
        <v>-2.2862823061630191E-2</v>
      </c>
      <c r="G22" s="14">
        <v>30</v>
      </c>
      <c r="H22" s="14">
        <v>6</v>
      </c>
      <c r="I22" s="15">
        <f>G22/H22</f>
        <v>5</v>
      </c>
      <c r="J22" s="15">
        <v>3</v>
      </c>
      <c r="K22" s="15" t="s">
        <v>15</v>
      </c>
      <c r="L22" s="12">
        <v>6467.3</v>
      </c>
      <c r="M22" s="14">
        <v>1020</v>
      </c>
      <c r="N22" s="16">
        <v>45492</v>
      </c>
      <c r="O22" s="22" t="s">
        <v>86</v>
      </c>
    </row>
    <row r="23" spans="1:15" s="17" customFormat="1" ht="24.95" customHeight="1">
      <c r="A23" s="10">
        <v>21</v>
      </c>
      <c r="B23" s="10">
        <v>16</v>
      </c>
      <c r="C23" s="11" t="s">
        <v>153</v>
      </c>
      <c r="D23" s="12">
        <v>195</v>
      </c>
      <c r="E23" s="12">
        <v>419</v>
      </c>
      <c r="F23" s="13">
        <f>(D23-E23)/E23</f>
        <v>-0.53460620525059666</v>
      </c>
      <c r="G23" s="14">
        <v>39</v>
      </c>
      <c r="H23" s="13" t="s">
        <v>15</v>
      </c>
      <c r="I23" s="13" t="s">
        <v>15</v>
      </c>
      <c r="J23" s="15">
        <v>2</v>
      </c>
      <c r="K23" s="15">
        <v>6</v>
      </c>
      <c r="L23" s="12">
        <v>6842</v>
      </c>
      <c r="M23" s="14">
        <v>1126</v>
      </c>
      <c r="N23" s="16">
        <v>45499</v>
      </c>
      <c r="O23" s="22" t="s">
        <v>13</v>
      </c>
    </row>
    <row r="24" spans="1:15" s="17" customFormat="1" ht="24.75" customHeight="1">
      <c r="A24" s="10">
        <v>22</v>
      </c>
      <c r="B24" s="20" t="s">
        <v>15</v>
      </c>
      <c r="C24" s="11" t="s">
        <v>202</v>
      </c>
      <c r="D24" s="12">
        <v>164</v>
      </c>
      <c r="E24" s="20" t="s">
        <v>15</v>
      </c>
      <c r="F24" s="13" t="s">
        <v>15</v>
      </c>
      <c r="G24" s="14">
        <v>29</v>
      </c>
      <c r="H24" s="14">
        <v>2</v>
      </c>
      <c r="I24" s="15">
        <f>G24/H24</f>
        <v>14.5</v>
      </c>
      <c r="J24" s="15">
        <v>1</v>
      </c>
      <c r="K24" s="13" t="s">
        <v>15</v>
      </c>
      <c r="L24" s="12">
        <v>32490.899999999998</v>
      </c>
      <c r="M24" s="14">
        <v>5077</v>
      </c>
      <c r="N24" s="16">
        <v>45198</v>
      </c>
      <c r="O24" s="22" t="s">
        <v>14</v>
      </c>
    </row>
    <row r="25" spans="1:15" s="17" customFormat="1" ht="24.95" customHeight="1">
      <c r="A25" s="10">
        <v>23</v>
      </c>
      <c r="B25" s="15" t="s">
        <v>17</v>
      </c>
      <c r="C25" s="18" t="s">
        <v>197</v>
      </c>
      <c r="D25" s="12">
        <v>149.84</v>
      </c>
      <c r="E25" s="13" t="s">
        <v>15</v>
      </c>
      <c r="F25" s="13" t="s">
        <v>15</v>
      </c>
      <c r="G25" s="14">
        <v>22</v>
      </c>
      <c r="H25" s="14">
        <v>14</v>
      </c>
      <c r="I25" s="15">
        <f>G25/H25</f>
        <v>1.5714285714285714</v>
      </c>
      <c r="J25" s="15">
        <v>3</v>
      </c>
      <c r="K25" s="15">
        <v>1</v>
      </c>
      <c r="L25" s="12">
        <v>149.84</v>
      </c>
      <c r="M25" s="14">
        <v>22</v>
      </c>
      <c r="N25" s="16">
        <v>45534</v>
      </c>
      <c r="O25" s="27" t="s">
        <v>88</v>
      </c>
    </row>
    <row r="26" spans="1:15" s="17" customFormat="1" ht="24.75" customHeight="1">
      <c r="A26" s="10">
        <v>24</v>
      </c>
      <c r="B26" s="10">
        <v>13</v>
      </c>
      <c r="C26" s="11" t="s">
        <v>190</v>
      </c>
      <c r="D26" s="12">
        <v>146.1</v>
      </c>
      <c r="E26" s="12">
        <v>2591.21</v>
      </c>
      <c r="F26" s="13">
        <f>(D26-E26)/E26</f>
        <v>-0.94361707464852329</v>
      </c>
      <c r="G26" s="14">
        <v>21</v>
      </c>
      <c r="H26" s="15" t="s">
        <v>15</v>
      </c>
      <c r="I26" s="15" t="s">
        <v>15</v>
      </c>
      <c r="J26" s="15">
        <v>1</v>
      </c>
      <c r="K26" s="15">
        <v>2</v>
      </c>
      <c r="L26" s="12">
        <v>5118.9399999999996</v>
      </c>
      <c r="M26" s="14">
        <v>882</v>
      </c>
      <c r="N26" s="16">
        <v>45527</v>
      </c>
      <c r="O26" s="22" t="s">
        <v>183</v>
      </c>
    </row>
    <row r="27" spans="1:15" s="17" customFormat="1" ht="24.75" customHeight="1">
      <c r="A27" s="10">
        <v>25</v>
      </c>
      <c r="B27" s="10">
        <v>26</v>
      </c>
      <c r="C27" s="11" t="s">
        <v>39</v>
      </c>
      <c r="D27" s="12">
        <v>106.6</v>
      </c>
      <c r="E27" s="12">
        <v>42.6</v>
      </c>
      <c r="F27" s="13">
        <f>(D27-E27)/E27</f>
        <v>1.5023474178403753</v>
      </c>
      <c r="G27" s="14">
        <v>14</v>
      </c>
      <c r="H27" s="14">
        <v>2</v>
      </c>
      <c r="I27" s="15">
        <f>G27/H27</f>
        <v>7</v>
      </c>
      <c r="J27" s="15">
        <v>1</v>
      </c>
      <c r="K27" s="15">
        <v>24</v>
      </c>
      <c r="L27" s="12">
        <v>68812.5</v>
      </c>
      <c r="M27" s="14">
        <v>10624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0">
        <v>17</v>
      </c>
      <c r="C28" s="11" t="s">
        <v>82</v>
      </c>
      <c r="D28" s="12">
        <v>66</v>
      </c>
      <c r="E28" s="12">
        <v>363.59999999999991</v>
      </c>
      <c r="F28" s="13">
        <f>(D28-E28)/E28</f>
        <v>-0.81848184818481839</v>
      </c>
      <c r="G28" s="14">
        <v>13</v>
      </c>
      <c r="H28" s="14">
        <v>2</v>
      </c>
      <c r="I28" s="15">
        <f>G28/H28</f>
        <v>6.5</v>
      </c>
      <c r="J28" s="15">
        <v>1</v>
      </c>
      <c r="K28" s="13" t="s">
        <v>15</v>
      </c>
      <c r="L28" s="12">
        <v>13523.749999999996</v>
      </c>
      <c r="M28" s="14">
        <v>2149</v>
      </c>
      <c r="N28" s="16">
        <v>45408</v>
      </c>
      <c r="O28" s="22" t="s">
        <v>80</v>
      </c>
    </row>
    <row r="29" spans="1:15" s="17" customFormat="1" ht="24.75" customHeight="1">
      <c r="A29" s="10">
        <v>27</v>
      </c>
      <c r="B29" s="15">
        <v>22</v>
      </c>
      <c r="C29" s="11" t="s">
        <v>154</v>
      </c>
      <c r="D29" s="12">
        <v>63</v>
      </c>
      <c r="E29" s="20" t="s">
        <v>15</v>
      </c>
      <c r="F29" s="13" t="s">
        <v>15</v>
      </c>
      <c r="G29" s="14">
        <v>13</v>
      </c>
      <c r="H29" s="14">
        <v>5</v>
      </c>
      <c r="I29" s="15">
        <f>G29/H29</f>
        <v>2.6</v>
      </c>
      <c r="J29" s="10">
        <v>3</v>
      </c>
      <c r="K29" s="15">
        <v>6</v>
      </c>
      <c r="L29" s="12">
        <v>38420.020000000004</v>
      </c>
      <c r="M29" s="14">
        <v>7689</v>
      </c>
      <c r="N29" s="16">
        <v>45499</v>
      </c>
      <c r="O29" s="22" t="s">
        <v>14</v>
      </c>
    </row>
    <row r="30" spans="1:15" s="17" customFormat="1" ht="24.75" customHeight="1">
      <c r="A30" s="10">
        <v>28</v>
      </c>
      <c r="B30" s="10">
        <v>29</v>
      </c>
      <c r="C30" s="18" t="s">
        <v>129</v>
      </c>
      <c r="D30" s="12">
        <v>48</v>
      </c>
      <c r="E30" s="12">
        <v>17</v>
      </c>
      <c r="F30" s="13">
        <f>(D30-E30)/E30</f>
        <v>1.8235294117647058</v>
      </c>
      <c r="G30" s="14">
        <v>6</v>
      </c>
      <c r="H30" s="15" t="s">
        <v>15</v>
      </c>
      <c r="I30" s="15" t="s">
        <v>15</v>
      </c>
      <c r="J30" s="15">
        <v>1</v>
      </c>
      <c r="K30" s="15" t="s">
        <v>15</v>
      </c>
      <c r="L30" s="12">
        <v>18617</v>
      </c>
      <c r="M30" s="14">
        <v>2945</v>
      </c>
      <c r="N30" s="16">
        <v>45429</v>
      </c>
      <c r="O30" s="27" t="s">
        <v>13</v>
      </c>
    </row>
    <row r="31" spans="1:15" s="17" customFormat="1" ht="24.75" customHeight="1">
      <c r="A31" s="10">
        <v>29</v>
      </c>
      <c r="B31" s="10">
        <v>27</v>
      </c>
      <c r="C31" s="11" t="s">
        <v>110</v>
      </c>
      <c r="D31" s="12">
        <v>46.2</v>
      </c>
      <c r="E31" s="12">
        <v>30.2</v>
      </c>
      <c r="F31" s="13">
        <f>(D31-E31)/E31</f>
        <v>0.52980132450331141</v>
      </c>
      <c r="G31" s="14">
        <v>6</v>
      </c>
      <c r="H31" s="14">
        <v>1</v>
      </c>
      <c r="I31" s="15">
        <f>G31/H31</f>
        <v>6</v>
      </c>
      <c r="J31" s="15">
        <v>1</v>
      </c>
      <c r="K31" s="15" t="s">
        <v>15</v>
      </c>
      <c r="L31" s="12">
        <v>216028.40000000008</v>
      </c>
      <c r="M31" s="14">
        <v>33430</v>
      </c>
      <c r="N31" s="16">
        <v>45191</v>
      </c>
      <c r="O31" s="22" t="s">
        <v>23</v>
      </c>
    </row>
    <row r="32" spans="1:15" s="17" customFormat="1" ht="24.75" customHeight="1">
      <c r="A32" s="10">
        <v>30</v>
      </c>
      <c r="B32" s="20" t="s">
        <v>15</v>
      </c>
      <c r="C32" s="11" t="s">
        <v>138</v>
      </c>
      <c r="D32" s="12">
        <v>35</v>
      </c>
      <c r="E32" s="20" t="s">
        <v>15</v>
      </c>
      <c r="F32" s="13" t="s">
        <v>15</v>
      </c>
      <c r="G32" s="14">
        <v>7</v>
      </c>
      <c r="H32" s="14">
        <v>1</v>
      </c>
      <c r="I32" s="15">
        <f>G32/H32</f>
        <v>7</v>
      </c>
      <c r="J32" s="10">
        <v>1</v>
      </c>
      <c r="K32" s="20" t="s">
        <v>15</v>
      </c>
      <c r="L32" s="12">
        <v>22236.720000000001</v>
      </c>
      <c r="M32" s="14">
        <v>3451</v>
      </c>
      <c r="N32" s="16">
        <v>45485</v>
      </c>
      <c r="O32" s="22" t="s">
        <v>45</v>
      </c>
    </row>
    <row r="33" spans="1:15" s="17" customFormat="1" ht="24.75" customHeight="1">
      <c r="A33" s="10">
        <v>31</v>
      </c>
      <c r="B33" s="4">
        <v>31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2</v>
      </c>
      <c r="L33" s="12" t="s">
        <v>194</v>
      </c>
      <c r="M33" s="12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SUBTOTAL(109,Table1323456789101112131415[Pajamos 
(GBO)])</f>
        <v>142013.17000000004</v>
      </c>
      <c r="E34" s="36" t="s">
        <v>201</v>
      </c>
      <c r="F34" s="37">
        <f t="shared" ref="F34" si="1">(D34-E34)/E34</f>
        <v>-0.14606794744595747</v>
      </c>
      <c r="G34" s="38">
        <f>SUBTOTAL(109,Table1323456789101112131415[Žiūrovų sk. 
(ADM)])</f>
        <v>20661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C6B322-E6FC-4B96-B71D-34A0F8D0BBF3}">
  <dimension ref="A1:XFC34"/>
  <sheetViews>
    <sheetView topLeftCell="A5" zoomScale="60" zoomScaleNormal="60" workbookViewId="0">
      <selection activeCell="O27" sqref="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186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51599.69</v>
      </c>
      <c r="E3" s="12">
        <v>67329.11</v>
      </c>
      <c r="F3" s="13">
        <f>(D3-E3)/E3</f>
        <v>-0.23361990081259054</v>
      </c>
      <c r="G3" s="14">
        <v>6582</v>
      </c>
      <c r="H3" s="14">
        <v>168</v>
      </c>
      <c r="I3" s="15">
        <v>37.18181818181818</v>
      </c>
      <c r="J3" s="10">
        <v>18</v>
      </c>
      <c r="K3" s="15">
        <v>3</v>
      </c>
      <c r="L3" s="12">
        <v>590406.11</v>
      </c>
      <c r="M3" s="14">
        <v>80675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21621.8</v>
      </c>
      <c r="E4" s="12">
        <v>33143.99</v>
      </c>
      <c r="F4" s="13">
        <f>(D4-E4)/E4</f>
        <v>-0.34764040177419797</v>
      </c>
      <c r="G4" s="14">
        <v>2866</v>
      </c>
      <c r="H4" s="14">
        <v>93</v>
      </c>
      <c r="I4" s="15">
        <f>G4/H4</f>
        <v>30.817204301075268</v>
      </c>
      <c r="J4" s="10">
        <v>10</v>
      </c>
      <c r="K4" s="15">
        <v>5</v>
      </c>
      <c r="L4" s="12">
        <v>670906.04</v>
      </c>
      <c r="M4" s="14">
        <v>85181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3</v>
      </c>
      <c r="C5" s="11" t="s">
        <v>184</v>
      </c>
      <c r="D5" s="12">
        <v>18161.169999999998</v>
      </c>
      <c r="E5" s="12">
        <v>33077.75</v>
      </c>
      <c r="F5" s="13">
        <f>(D5-E5)/E5</f>
        <v>-0.4509550982155679</v>
      </c>
      <c r="G5" s="14">
        <v>2198</v>
      </c>
      <c r="H5" s="14">
        <v>81</v>
      </c>
      <c r="I5" s="15">
        <v>85</v>
      </c>
      <c r="J5" s="10">
        <v>11</v>
      </c>
      <c r="K5" s="15">
        <v>2</v>
      </c>
      <c r="L5" s="12">
        <v>85270.48</v>
      </c>
      <c r="M5" s="14">
        <v>11558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4</v>
      </c>
      <c r="C6" s="11" t="s">
        <v>122</v>
      </c>
      <c r="D6" s="12">
        <v>17359.57</v>
      </c>
      <c r="E6" s="12">
        <v>23100.81</v>
      </c>
      <c r="F6" s="13">
        <f>(D6-E6)/E6</f>
        <v>-0.24852981345675762</v>
      </c>
      <c r="G6" s="14">
        <v>2950</v>
      </c>
      <c r="H6" s="14">
        <v>108</v>
      </c>
      <c r="I6" s="15">
        <f>G6/H6</f>
        <v>27.314814814814813</v>
      </c>
      <c r="J6" s="10">
        <v>14</v>
      </c>
      <c r="K6" s="15">
        <v>8</v>
      </c>
      <c r="L6" s="12">
        <v>1049502.74</v>
      </c>
      <c r="M6" s="14">
        <v>181319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5" t="s">
        <v>17</v>
      </c>
      <c r="C7" s="11" t="s">
        <v>188</v>
      </c>
      <c r="D7" s="12">
        <v>12557.28</v>
      </c>
      <c r="E7" s="12" t="s">
        <v>15</v>
      </c>
      <c r="F7" s="13" t="s">
        <v>15</v>
      </c>
      <c r="G7" s="14">
        <v>1753</v>
      </c>
      <c r="H7" s="14">
        <v>87</v>
      </c>
      <c r="I7" s="15">
        <f>G7/H7</f>
        <v>20.149425287356323</v>
      </c>
      <c r="J7" s="10">
        <v>17</v>
      </c>
      <c r="K7" s="15">
        <v>1</v>
      </c>
      <c r="L7" s="12">
        <v>15309.73</v>
      </c>
      <c r="M7" s="14">
        <v>2161</v>
      </c>
      <c r="N7" s="16">
        <v>45527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8" t="s">
        <v>91</v>
      </c>
      <c r="D8" s="12">
        <v>10803.59</v>
      </c>
      <c r="E8" s="12">
        <v>12033.63</v>
      </c>
      <c r="F8" s="13">
        <f>(D8-E8)/E8</f>
        <v>-0.10221687055360677</v>
      </c>
      <c r="G8" s="14">
        <v>1889</v>
      </c>
      <c r="H8" s="14">
        <v>70</v>
      </c>
      <c r="I8" s="15">
        <f>G8/H8</f>
        <v>26.985714285714284</v>
      </c>
      <c r="J8" s="15">
        <v>14</v>
      </c>
      <c r="K8" s="15">
        <v>11</v>
      </c>
      <c r="L8" s="12">
        <v>1238025.54</v>
      </c>
      <c r="M8" s="14">
        <v>213336</v>
      </c>
      <c r="N8" s="16">
        <v>45457</v>
      </c>
      <c r="O8" s="22" t="s">
        <v>18</v>
      </c>
    </row>
    <row r="9" spans="1:15" s="17" customFormat="1" ht="24.95" customHeight="1">
      <c r="A9" s="10">
        <v>7</v>
      </c>
      <c r="B9" s="15" t="s">
        <v>17</v>
      </c>
      <c r="C9" s="11" t="s">
        <v>189</v>
      </c>
      <c r="D9" s="12">
        <v>10276.64</v>
      </c>
      <c r="E9" s="12" t="s">
        <v>15</v>
      </c>
      <c r="F9" s="13" t="s">
        <v>15</v>
      </c>
      <c r="G9" s="14">
        <v>1232</v>
      </c>
      <c r="H9" s="14">
        <v>72</v>
      </c>
      <c r="I9" s="15">
        <f>G9/H9</f>
        <v>17.111111111111111</v>
      </c>
      <c r="J9" s="10">
        <v>14</v>
      </c>
      <c r="K9" s="15">
        <v>1</v>
      </c>
      <c r="L9" s="12">
        <v>12720.86</v>
      </c>
      <c r="M9" s="14">
        <v>1582</v>
      </c>
      <c r="N9" s="16">
        <v>45527</v>
      </c>
      <c r="O9" s="22" t="s">
        <v>11</v>
      </c>
    </row>
    <row r="10" spans="1:15" s="17" customFormat="1" ht="24.95" customHeight="1">
      <c r="A10" s="10">
        <v>8</v>
      </c>
      <c r="B10" s="10">
        <v>6</v>
      </c>
      <c r="C10" s="11" t="s">
        <v>170</v>
      </c>
      <c r="D10" s="12">
        <v>4990.43</v>
      </c>
      <c r="E10" s="12">
        <v>7021.55</v>
      </c>
      <c r="F10" s="13">
        <f>(D10-E10)/E10</f>
        <v>-0.28926946329514136</v>
      </c>
      <c r="G10" s="14">
        <v>919</v>
      </c>
      <c r="H10" s="14">
        <v>48</v>
      </c>
      <c r="I10" s="15">
        <v>37.222222222222221</v>
      </c>
      <c r="J10" s="10">
        <v>14</v>
      </c>
      <c r="K10" s="15">
        <v>3</v>
      </c>
      <c r="L10" s="12">
        <v>53906.7</v>
      </c>
      <c r="M10" s="14">
        <v>10451</v>
      </c>
      <c r="N10" s="16">
        <v>45513</v>
      </c>
      <c r="O10" s="22" t="s">
        <v>11</v>
      </c>
    </row>
    <row r="11" spans="1:15" s="17" customFormat="1" ht="24.95" customHeight="1">
      <c r="A11" s="10">
        <v>9</v>
      </c>
      <c r="B11" s="15" t="s">
        <v>17</v>
      </c>
      <c r="C11" s="11" t="s">
        <v>187</v>
      </c>
      <c r="D11" s="12">
        <v>4729</v>
      </c>
      <c r="E11" s="13" t="s">
        <v>15</v>
      </c>
      <c r="F11" s="13" t="s">
        <v>15</v>
      </c>
      <c r="G11" s="14">
        <v>924</v>
      </c>
      <c r="H11" s="15" t="s">
        <v>15</v>
      </c>
      <c r="I11" s="15" t="s">
        <v>15</v>
      </c>
      <c r="J11" s="10">
        <v>16</v>
      </c>
      <c r="K11" s="15">
        <v>1</v>
      </c>
      <c r="L11" s="12">
        <v>4729</v>
      </c>
      <c r="M11" s="14">
        <v>924</v>
      </c>
      <c r="N11" s="16">
        <v>45527</v>
      </c>
      <c r="O11" s="22" t="s">
        <v>13</v>
      </c>
    </row>
    <row r="12" spans="1:15" s="17" customFormat="1" ht="24.75" customHeight="1">
      <c r="A12" s="10">
        <v>10</v>
      </c>
      <c r="B12" s="10">
        <v>7</v>
      </c>
      <c r="C12" s="11" t="s">
        <v>160</v>
      </c>
      <c r="D12" s="12">
        <v>2973.8100000000004</v>
      </c>
      <c r="E12" s="12">
        <v>5809.7999999999993</v>
      </c>
      <c r="F12" s="13">
        <f>(D12-E12)/E12</f>
        <v>-0.48813900650624792</v>
      </c>
      <c r="G12" s="14">
        <v>449</v>
      </c>
      <c r="H12" s="15" t="s">
        <v>15</v>
      </c>
      <c r="I12" s="15" t="s">
        <v>15</v>
      </c>
      <c r="J12" s="15">
        <v>10</v>
      </c>
      <c r="K12" s="15">
        <v>4</v>
      </c>
      <c r="L12" s="12">
        <v>69258.929999999993</v>
      </c>
      <c r="M12" s="14">
        <v>10136</v>
      </c>
      <c r="N12" s="16">
        <v>45506</v>
      </c>
      <c r="O12" s="22" t="s">
        <v>161</v>
      </c>
    </row>
    <row r="13" spans="1:15" s="17" customFormat="1" ht="24.95" customHeight="1">
      <c r="A13" s="10">
        <v>11</v>
      </c>
      <c r="B13" s="10">
        <v>8</v>
      </c>
      <c r="C13" s="11" t="s">
        <v>182</v>
      </c>
      <c r="D13" s="12">
        <v>2697</v>
      </c>
      <c r="E13" s="12">
        <v>5527</v>
      </c>
      <c r="F13" s="13">
        <f>(D13-E13)/E13</f>
        <v>-0.51203184367649723</v>
      </c>
      <c r="G13" s="14">
        <v>475</v>
      </c>
      <c r="H13" s="13" t="s">
        <v>15</v>
      </c>
      <c r="I13" s="13" t="s">
        <v>15</v>
      </c>
      <c r="J13" s="10">
        <v>9</v>
      </c>
      <c r="K13" s="15">
        <v>2</v>
      </c>
      <c r="L13" s="12">
        <v>16061</v>
      </c>
      <c r="M13" s="14">
        <v>3170</v>
      </c>
      <c r="N13" s="16">
        <v>45520</v>
      </c>
      <c r="O13" s="22" t="s">
        <v>183</v>
      </c>
    </row>
    <row r="14" spans="1:15" s="17" customFormat="1" ht="24.95" customHeight="1">
      <c r="A14" s="10">
        <v>12</v>
      </c>
      <c r="B14" s="10">
        <v>9</v>
      </c>
      <c r="C14" s="11" t="s">
        <v>144</v>
      </c>
      <c r="D14" s="12">
        <v>2595.4499999999998</v>
      </c>
      <c r="E14" s="12">
        <v>4615.71</v>
      </c>
      <c r="F14" s="13">
        <f>(D14-E14)/E14</f>
        <v>-0.43769214270393941</v>
      </c>
      <c r="G14" s="14">
        <v>346</v>
      </c>
      <c r="H14" s="14">
        <v>15</v>
      </c>
      <c r="I14" s="15">
        <f>G14/H14</f>
        <v>23.066666666666666</v>
      </c>
      <c r="J14" s="10">
        <v>6</v>
      </c>
      <c r="K14" s="15">
        <v>6</v>
      </c>
      <c r="L14" s="12">
        <v>155293.98000000001</v>
      </c>
      <c r="M14" s="14">
        <v>22541</v>
      </c>
      <c r="N14" s="16">
        <v>45492</v>
      </c>
      <c r="O14" s="22" t="s">
        <v>102</v>
      </c>
    </row>
    <row r="15" spans="1:15" s="17" customFormat="1" ht="24.95" customHeight="1">
      <c r="A15" s="10">
        <v>13</v>
      </c>
      <c r="B15" s="15" t="s">
        <v>17</v>
      </c>
      <c r="C15" s="11" t="s">
        <v>190</v>
      </c>
      <c r="D15" s="12">
        <v>2591.21</v>
      </c>
      <c r="E15" s="12" t="s">
        <v>15</v>
      </c>
      <c r="F15" s="13" t="s">
        <v>15</v>
      </c>
      <c r="G15" s="14">
        <v>336</v>
      </c>
      <c r="H15" s="15" t="s">
        <v>15</v>
      </c>
      <c r="I15" s="15" t="s">
        <v>15</v>
      </c>
      <c r="J15" s="10">
        <v>10</v>
      </c>
      <c r="K15" s="15">
        <v>1</v>
      </c>
      <c r="L15" s="12">
        <v>2591.21</v>
      </c>
      <c r="M15" s="14">
        <v>336</v>
      </c>
      <c r="N15" s="16">
        <v>45527</v>
      </c>
      <c r="O15" s="22" t="s">
        <v>183</v>
      </c>
    </row>
    <row r="16" spans="1:15" s="17" customFormat="1" ht="24.95" customHeight="1">
      <c r="A16" s="10">
        <v>14</v>
      </c>
      <c r="B16" s="10">
        <v>11</v>
      </c>
      <c r="C16" s="11" t="s">
        <v>163</v>
      </c>
      <c r="D16" s="20">
        <v>635.76</v>
      </c>
      <c r="E16" s="20">
        <v>1111.5899999999999</v>
      </c>
      <c r="F16" s="13">
        <f>(D16-E16)/E16</f>
        <v>-0.42806250506031895</v>
      </c>
      <c r="G16" s="21">
        <v>118</v>
      </c>
      <c r="H16" s="14">
        <v>4</v>
      </c>
      <c r="I16" s="15">
        <f>G16/H16</f>
        <v>29.5</v>
      </c>
      <c r="J16" s="15">
        <v>2</v>
      </c>
      <c r="K16" s="15">
        <v>4</v>
      </c>
      <c r="L16" s="20">
        <v>30809.38</v>
      </c>
      <c r="M16" s="21">
        <v>5976</v>
      </c>
      <c r="N16" s="16">
        <v>45506</v>
      </c>
      <c r="O16" s="22" t="s">
        <v>43</v>
      </c>
    </row>
    <row r="17" spans="1:15" s="17" customFormat="1" ht="24.95" customHeight="1">
      <c r="A17" s="10">
        <v>15</v>
      </c>
      <c r="B17" s="10">
        <v>15</v>
      </c>
      <c r="C17" s="11" t="s">
        <v>123</v>
      </c>
      <c r="D17" s="20">
        <v>498.8</v>
      </c>
      <c r="E17" s="20">
        <v>577.78</v>
      </c>
      <c r="F17" s="13">
        <f>(D17-E17)/E17</f>
        <v>-0.13669562809373803</v>
      </c>
      <c r="G17" s="21">
        <v>69</v>
      </c>
      <c r="H17" s="14">
        <v>4</v>
      </c>
      <c r="I17" s="15">
        <f>G17/H17</f>
        <v>17.25</v>
      </c>
      <c r="J17" s="14">
        <v>2</v>
      </c>
      <c r="K17" s="15">
        <v>8</v>
      </c>
      <c r="L17" s="20">
        <v>50585.19</v>
      </c>
      <c r="M17" s="21">
        <v>7614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0">
        <v>22</v>
      </c>
      <c r="C18" s="11" t="s">
        <v>153</v>
      </c>
      <c r="D18" s="12">
        <v>419</v>
      </c>
      <c r="E18" s="12">
        <v>185</v>
      </c>
      <c r="F18" s="13">
        <f>(D18-E18)/E18</f>
        <v>1.2648648648648648</v>
      </c>
      <c r="G18" s="14">
        <v>35</v>
      </c>
      <c r="H18" s="13" t="s">
        <v>15</v>
      </c>
      <c r="I18" s="13" t="s">
        <v>15</v>
      </c>
      <c r="J18" s="10">
        <v>3</v>
      </c>
      <c r="K18" s="15">
        <v>5</v>
      </c>
      <c r="L18" s="12">
        <v>6624</v>
      </c>
      <c r="M18" s="14">
        <v>1080</v>
      </c>
      <c r="N18" s="16">
        <v>45499</v>
      </c>
      <c r="O18" s="22" t="s">
        <v>13</v>
      </c>
    </row>
    <row r="19" spans="1:15" s="17" customFormat="1" ht="24.95" customHeight="1">
      <c r="A19" s="10">
        <v>17</v>
      </c>
      <c r="B19" s="10">
        <v>20</v>
      </c>
      <c r="C19" s="11" t="s">
        <v>82</v>
      </c>
      <c r="D19" s="12">
        <v>363.59999999999991</v>
      </c>
      <c r="E19" s="12">
        <v>221.39999999999964</v>
      </c>
      <c r="F19" s="13">
        <f>(D19-E19)/E19</f>
        <v>0.64227642276422992</v>
      </c>
      <c r="G19" s="14">
        <v>61</v>
      </c>
      <c r="H19" s="14">
        <v>5</v>
      </c>
      <c r="I19" s="15">
        <f>G19/H19</f>
        <v>12.2</v>
      </c>
      <c r="J19" s="10">
        <v>3</v>
      </c>
      <c r="K19" s="15" t="s">
        <v>15</v>
      </c>
      <c r="L19" s="12">
        <v>13338.849999999997</v>
      </c>
      <c r="M19" s="14">
        <v>2121</v>
      </c>
      <c r="N19" s="16">
        <v>45408</v>
      </c>
      <c r="O19" s="22" t="s">
        <v>80</v>
      </c>
    </row>
    <row r="20" spans="1:15" s="17" customFormat="1" ht="24.95" customHeight="1">
      <c r="A20" s="10">
        <v>18</v>
      </c>
      <c r="B20" s="15" t="s">
        <v>15</v>
      </c>
      <c r="C20" s="11" t="s">
        <v>140</v>
      </c>
      <c r="D20" s="12">
        <v>278</v>
      </c>
      <c r="E20" s="12" t="s">
        <v>15</v>
      </c>
      <c r="F20" s="13" t="s">
        <v>15</v>
      </c>
      <c r="G20" s="14">
        <v>115</v>
      </c>
      <c r="H20" s="14">
        <v>12</v>
      </c>
      <c r="I20" s="15">
        <v>11</v>
      </c>
      <c r="J20" s="10">
        <v>4</v>
      </c>
      <c r="K20" s="15" t="s">
        <v>15</v>
      </c>
      <c r="L20" s="12">
        <v>1055892.93</v>
      </c>
      <c r="M20" s="14">
        <v>197260</v>
      </c>
      <c r="N20" s="16">
        <v>44916</v>
      </c>
      <c r="O20" s="22" t="s">
        <v>45</v>
      </c>
    </row>
    <row r="21" spans="1:15" s="17" customFormat="1" ht="24.95" customHeight="1">
      <c r="A21" s="10">
        <v>19</v>
      </c>
      <c r="B21" s="15" t="s">
        <v>15</v>
      </c>
      <c r="C21" s="11" t="s">
        <v>139</v>
      </c>
      <c r="D21" s="12">
        <v>237.5</v>
      </c>
      <c r="E21" s="12" t="s">
        <v>15</v>
      </c>
      <c r="F21" s="13" t="s">
        <v>15</v>
      </c>
      <c r="G21" s="14">
        <v>95</v>
      </c>
      <c r="H21" s="14">
        <v>12</v>
      </c>
      <c r="I21" s="15">
        <f>G21/H21</f>
        <v>7.916666666666667</v>
      </c>
      <c r="J21" s="10">
        <v>4</v>
      </c>
      <c r="K21" s="15" t="s">
        <v>15</v>
      </c>
      <c r="L21" s="12">
        <v>1345061.14</v>
      </c>
      <c r="M21" s="14">
        <v>250466</v>
      </c>
      <c r="N21" s="16">
        <v>44743</v>
      </c>
      <c r="O21" s="22" t="s">
        <v>45</v>
      </c>
    </row>
    <row r="22" spans="1:15" s="17" customFormat="1" ht="24.95" customHeight="1">
      <c r="A22" s="10">
        <v>20</v>
      </c>
      <c r="B22" s="10">
        <v>10</v>
      </c>
      <c r="C22" s="11" t="s">
        <v>171</v>
      </c>
      <c r="D22" s="12">
        <v>227.31</v>
      </c>
      <c r="E22" s="12">
        <v>3903.3</v>
      </c>
      <c r="F22" s="13">
        <f>(D22-E22)/E22</f>
        <v>-0.94176466067173936</v>
      </c>
      <c r="G22" s="14">
        <v>31</v>
      </c>
      <c r="H22" s="14">
        <v>6</v>
      </c>
      <c r="I22" s="15">
        <v>37.18181818181818</v>
      </c>
      <c r="J22" s="10">
        <v>2</v>
      </c>
      <c r="K22" s="15">
        <v>3</v>
      </c>
      <c r="L22" s="12">
        <v>35031.19</v>
      </c>
      <c r="M22" s="14">
        <v>5458</v>
      </c>
      <c r="N22" s="16">
        <v>45513</v>
      </c>
      <c r="O22" s="22" t="s">
        <v>11</v>
      </c>
    </row>
    <row r="23" spans="1:15" s="17" customFormat="1" ht="24.95" customHeight="1">
      <c r="A23" s="10">
        <v>21</v>
      </c>
      <c r="B23" s="15" t="s">
        <v>15</v>
      </c>
      <c r="C23" s="11" t="s">
        <v>142</v>
      </c>
      <c r="D23" s="12">
        <v>201.2</v>
      </c>
      <c r="E23" s="13" t="s">
        <v>15</v>
      </c>
      <c r="F23" s="13" t="s">
        <v>15</v>
      </c>
      <c r="G23" s="14">
        <v>31</v>
      </c>
      <c r="H23" s="14">
        <v>6</v>
      </c>
      <c r="I23" s="15" t="s">
        <v>15</v>
      </c>
      <c r="J23" s="10">
        <v>3</v>
      </c>
      <c r="K23" s="15" t="s">
        <v>15</v>
      </c>
      <c r="L23" s="12">
        <v>6046.4</v>
      </c>
      <c r="M23" s="14">
        <v>955</v>
      </c>
      <c r="N23" s="16">
        <v>45492</v>
      </c>
      <c r="O23" s="22" t="s">
        <v>86</v>
      </c>
    </row>
    <row r="24" spans="1:15" s="17" customFormat="1" ht="24.95" customHeight="1">
      <c r="A24" s="10">
        <v>22</v>
      </c>
      <c r="B24" s="10">
        <v>18</v>
      </c>
      <c r="C24" s="11" t="s">
        <v>154</v>
      </c>
      <c r="D24" s="12">
        <v>149</v>
      </c>
      <c r="E24" s="12">
        <v>312</v>
      </c>
      <c r="F24" s="13">
        <f>(D24-E24)/E24</f>
        <v>-0.52243589743589747</v>
      </c>
      <c r="G24" s="14">
        <v>34</v>
      </c>
      <c r="H24" s="14">
        <v>5</v>
      </c>
      <c r="I24" s="15">
        <f>G24/H24</f>
        <v>6.8</v>
      </c>
      <c r="J24" s="10">
        <v>3</v>
      </c>
      <c r="K24" s="15">
        <v>5</v>
      </c>
      <c r="L24" s="12">
        <v>38220.020000000004</v>
      </c>
      <c r="M24" s="14">
        <v>7645</v>
      </c>
      <c r="N24" s="16">
        <v>45499</v>
      </c>
      <c r="O24" s="22" t="s">
        <v>14</v>
      </c>
    </row>
    <row r="25" spans="1:15" s="17" customFormat="1" ht="24.75" customHeight="1">
      <c r="A25" s="10">
        <v>23</v>
      </c>
      <c r="B25" s="13" t="s">
        <v>15</v>
      </c>
      <c r="C25" s="11" t="s">
        <v>143</v>
      </c>
      <c r="D25" s="12">
        <v>82</v>
      </c>
      <c r="E25" s="13" t="s">
        <v>15</v>
      </c>
      <c r="F25" s="13" t="s">
        <v>15</v>
      </c>
      <c r="G25" s="14">
        <v>20</v>
      </c>
      <c r="H25" s="15" t="s">
        <v>15</v>
      </c>
      <c r="I25" s="15" t="s">
        <v>15</v>
      </c>
      <c r="J25" s="10">
        <v>2</v>
      </c>
      <c r="K25" s="15" t="s">
        <v>15</v>
      </c>
      <c r="L25" s="12">
        <v>10800</v>
      </c>
      <c r="M25" s="14">
        <v>2335</v>
      </c>
      <c r="N25" s="16">
        <v>45492</v>
      </c>
      <c r="O25" s="22" t="s">
        <v>13</v>
      </c>
    </row>
    <row r="26" spans="1:15" s="17" customFormat="1" ht="24.75" customHeight="1">
      <c r="A26" s="10">
        <v>24</v>
      </c>
      <c r="B26" s="15" t="s">
        <v>15</v>
      </c>
      <c r="C26" s="11" t="s">
        <v>38</v>
      </c>
      <c r="D26" s="12">
        <v>76</v>
      </c>
      <c r="E26" s="12" t="s">
        <v>15</v>
      </c>
      <c r="F26" s="13" t="s">
        <v>15</v>
      </c>
      <c r="G26" s="14">
        <v>16</v>
      </c>
      <c r="H26" s="14">
        <v>1</v>
      </c>
      <c r="I26" s="15">
        <f>G26/H26</f>
        <v>16</v>
      </c>
      <c r="J26" s="10">
        <v>1</v>
      </c>
      <c r="K26" s="15" t="s">
        <v>15</v>
      </c>
      <c r="L26" s="12">
        <v>60360.28</v>
      </c>
      <c r="M26" s="14">
        <v>9523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16</v>
      </c>
      <c r="C27" s="11" t="s">
        <v>117</v>
      </c>
      <c r="D27" s="12">
        <v>59</v>
      </c>
      <c r="E27" s="12">
        <v>427</v>
      </c>
      <c r="F27" s="13">
        <f t="shared" ref="F27:F32" si="0">(D27-E27)/E27</f>
        <v>-0.86182669789227162</v>
      </c>
      <c r="G27" s="14">
        <v>9</v>
      </c>
      <c r="H27" s="14">
        <v>1</v>
      </c>
      <c r="I27" s="15">
        <v>4</v>
      </c>
      <c r="J27" s="10">
        <v>1</v>
      </c>
      <c r="K27" s="15" t="s">
        <v>15</v>
      </c>
      <c r="L27" s="12">
        <v>5565.14</v>
      </c>
      <c r="M27" s="14">
        <v>953</v>
      </c>
      <c r="N27" s="16">
        <v>45471</v>
      </c>
      <c r="O27" s="22" t="s">
        <v>80</v>
      </c>
    </row>
    <row r="28" spans="1:15" s="17" customFormat="1" ht="24.75" customHeight="1">
      <c r="A28" s="10">
        <v>26</v>
      </c>
      <c r="B28" s="10">
        <v>27</v>
      </c>
      <c r="C28" s="11" t="s">
        <v>39</v>
      </c>
      <c r="D28" s="12">
        <v>42.6</v>
      </c>
      <c r="E28" s="12">
        <v>73.599999999999994</v>
      </c>
      <c r="F28" s="13">
        <f t="shared" si="0"/>
        <v>-0.42119565217391297</v>
      </c>
      <c r="G28" s="14">
        <v>6</v>
      </c>
      <c r="H28" s="14">
        <v>1</v>
      </c>
      <c r="I28" s="15">
        <f>G28/H28</f>
        <v>6</v>
      </c>
      <c r="J28" s="10">
        <v>1</v>
      </c>
      <c r="K28" s="15">
        <v>23</v>
      </c>
      <c r="L28" s="12">
        <v>68705.899999999994</v>
      </c>
      <c r="M28" s="14">
        <v>10610</v>
      </c>
      <c r="N28" s="16">
        <v>45379</v>
      </c>
      <c r="O28" s="22" t="s">
        <v>23</v>
      </c>
    </row>
    <row r="29" spans="1:15" s="17" customFormat="1" ht="24.75" customHeight="1">
      <c r="A29" s="10">
        <v>27</v>
      </c>
      <c r="B29" s="10">
        <v>23</v>
      </c>
      <c r="C29" s="11" t="s">
        <v>110</v>
      </c>
      <c r="D29" s="12">
        <v>30.2</v>
      </c>
      <c r="E29" s="12">
        <v>176</v>
      </c>
      <c r="F29" s="13">
        <f t="shared" si="0"/>
        <v>-0.82840909090909098</v>
      </c>
      <c r="G29" s="14">
        <v>6</v>
      </c>
      <c r="H29" s="14">
        <v>1</v>
      </c>
      <c r="I29" s="15">
        <f>G29/H29</f>
        <v>6</v>
      </c>
      <c r="J29" s="10">
        <v>1</v>
      </c>
      <c r="K29" s="13" t="s">
        <v>15</v>
      </c>
      <c r="L29" s="12">
        <v>215982.2</v>
      </c>
      <c r="M29" s="14">
        <v>33424</v>
      </c>
      <c r="N29" s="16">
        <v>45191</v>
      </c>
      <c r="O29" s="22" t="s">
        <v>23</v>
      </c>
    </row>
    <row r="30" spans="1:15" s="17" customFormat="1" ht="24.75" customHeight="1">
      <c r="A30" s="10">
        <v>28</v>
      </c>
      <c r="B30" s="10">
        <v>21</v>
      </c>
      <c r="C30" s="11" t="s">
        <v>162</v>
      </c>
      <c r="D30" s="12">
        <v>23</v>
      </c>
      <c r="E30" s="12">
        <v>213.6</v>
      </c>
      <c r="F30" s="13">
        <f t="shared" si="0"/>
        <v>-0.89232209737827717</v>
      </c>
      <c r="G30" s="14">
        <v>5</v>
      </c>
      <c r="H30" s="14">
        <v>1</v>
      </c>
      <c r="I30" s="15">
        <f>G30/H30</f>
        <v>5</v>
      </c>
      <c r="J30" s="10">
        <v>1</v>
      </c>
      <c r="K30" s="15">
        <v>4</v>
      </c>
      <c r="L30" s="12">
        <v>9297.16</v>
      </c>
      <c r="M30" s="14">
        <v>1433</v>
      </c>
      <c r="N30" s="16">
        <v>45506</v>
      </c>
      <c r="O30" s="22" t="s">
        <v>45</v>
      </c>
    </row>
    <row r="31" spans="1:15" s="17" customFormat="1" ht="24.75" customHeight="1">
      <c r="A31" s="10">
        <v>29</v>
      </c>
      <c r="B31" s="10">
        <v>30</v>
      </c>
      <c r="C31" s="18" t="s">
        <v>129</v>
      </c>
      <c r="D31" s="12">
        <v>17</v>
      </c>
      <c r="E31" s="12">
        <v>38</v>
      </c>
      <c r="F31" s="13">
        <f t="shared" si="0"/>
        <v>-0.55263157894736847</v>
      </c>
      <c r="G31" s="14">
        <v>2</v>
      </c>
      <c r="H31" s="15" t="s">
        <v>15</v>
      </c>
      <c r="I31" s="15" t="s">
        <v>15</v>
      </c>
      <c r="J31" s="10">
        <v>1</v>
      </c>
      <c r="K31" s="15" t="s">
        <v>15</v>
      </c>
      <c r="L31" s="12">
        <v>18569</v>
      </c>
      <c r="M31" s="14">
        <v>2939</v>
      </c>
      <c r="N31" s="16">
        <v>45429</v>
      </c>
      <c r="O31" s="27" t="s">
        <v>13</v>
      </c>
    </row>
    <row r="32" spans="1:15" s="17" customFormat="1" ht="24.75" customHeight="1">
      <c r="A32" s="10">
        <v>30</v>
      </c>
      <c r="B32" s="10">
        <v>25</v>
      </c>
      <c r="C32" s="18" t="s">
        <v>100</v>
      </c>
      <c r="D32" s="12">
        <v>8</v>
      </c>
      <c r="E32" s="12">
        <v>107.2</v>
      </c>
      <c r="F32" s="13">
        <f t="shared" si="0"/>
        <v>-0.92537313432835822</v>
      </c>
      <c r="G32" s="14">
        <v>1</v>
      </c>
      <c r="H32" s="14">
        <v>1</v>
      </c>
      <c r="I32" s="15">
        <f>G32/H32</f>
        <v>1</v>
      </c>
      <c r="J32" s="10">
        <v>1</v>
      </c>
      <c r="K32" s="15">
        <v>10</v>
      </c>
      <c r="L32" s="12">
        <v>22874.930000000008</v>
      </c>
      <c r="M32" s="14">
        <v>3642</v>
      </c>
      <c r="N32" s="16">
        <v>45464</v>
      </c>
      <c r="O32" s="27" t="s">
        <v>14</v>
      </c>
    </row>
    <row r="33" spans="1:15" s="17" customFormat="1" ht="24.75" customHeight="1">
      <c r="A33" s="4">
        <v>31</v>
      </c>
      <c r="B33" s="15" t="s">
        <v>17</v>
      </c>
      <c r="C33" s="52" t="s">
        <v>192</v>
      </c>
      <c r="D33" s="6" t="s">
        <v>194</v>
      </c>
      <c r="E33" s="6" t="s">
        <v>194</v>
      </c>
      <c r="F33" s="6" t="s">
        <v>194</v>
      </c>
      <c r="G33" s="6" t="s">
        <v>194</v>
      </c>
      <c r="H33" s="6" t="s">
        <v>194</v>
      </c>
      <c r="I33" s="6" t="s">
        <v>194</v>
      </c>
      <c r="J33" s="6" t="s">
        <v>194</v>
      </c>
      <c r="K33" s="8">
        <v>1</v>
      </c>
      <c r="L33" s="6" t="s">
        <v>194</v>
      </c>
      <c r="M33" s="6" t="s">
        <v>194</v>
      </c>
      <c r="N33" s="9">
        <v>45527</v>
      </c>
      <c r="O33" s="27" t="s">
        <v>193</v>
      </c>
    </row>
    <row r="34" spans="1:15" s="26" customFormat="1" ht="24.75" customHeight="1">
      <c r="A34" s="34" t="s">
        <v>24</v>
      </c>
      <c r="B34" s="34" t="s">
        <v>24</v>
      </c>
      <c r="C34" s="35" t="s">
        <v>96</v>
      </c>
      <c r="D34" s="36">
        <f>SUBTOTAL(109,Table13234567891011121314[Pajamos 
(GBO)])</f>
        <v>166304.61000000002</v>
      </c>
      <c r="E34" s="36" t="s">
        <v>191</v>
      </c>
      <c r="F34" s="37">
        <f t="shared" ref="F34" si="1">(D34-E34)/E34</f>
        <v>-0.17875077777009601</v>
      </c>
      <c r="G34" s="38">
        <f>SUBTOTAL(109,Table13234567891011121314[Žiūrovų sk. 
(ADM)])</f>
        <v>23573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2283CB-119C-46DF-8F9F-735F2E80C26F}">
  <dimension ref="A1:XFC35"/>
  <sheetViews>
    <sheetView topLeftCell="A2"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176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172</v>
      </c>
      <c r="D3" s="12">
        <v>67329.11</v>
      </c>
      <c r="E3" s="12">
        <v>152383</v>
      </c>
      <c r="F3" s="13">
        <f>(D3-E3)/E3</f>
        <v>-0.55815865286810207</v>
      </c>
      <c r="G3" s="14">
        <v>8602</v>
      </c>
      <c r="H3" s="14">
        <v>194</v>
      </c>
      <c r="I3" s="15">
        <v>37.18181818181818</v>
      </c>
      <c r="J3" s="10">
        <v>14</v>
      </c>
      <c r="K3" s="15">
        <v>2</v>
      </c>
      <c r="L3" s="12">
        <v>438700.13</v>
      </c>
      <c r="M3" s="14">
        <v>58356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2</v>
      </c>
      <c r="C4" s="11" t="s">
        <v>156</v>
      </c>
      <c r="D4" s="12">
        <v>33143.99</v>
      </c>
      <c r="E4" s="12">
        <v>65647.789999999994</v>
      </c>
      <c r="F4" s="13">
        <f>(D4-E4)/E4</f>
        <v>-0.49512405520429553</v>
      </c>
      <c r="G4" s="14">
        <v>4185</v>
      </c>
      <c r="H4" s="14">
        <v>114</v>
      </c>
      <c r="I4" s="15">
        <f>G4/H4</f>
        <v>36.710526315789473</v>
      </c>
      <c r="J4" s="10">
        <v>11</v>
      </c>
      <c r="K4" s="15">
        <v>4</v>
      </c>
      <c r="L4" s="12">
        <v>618816.63</v>
      </c>
      <c r="M4" s="14">
        <v>77177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5" t="s">
        <v>17</v>
      </c>
      <c r="C5" s="11" t="s">
        <v>184</v>
      </c>
      <c r="D5" s="12">
        <v>33077.75</v>
      </c>
      <c r="E5" s="12" t="s">
        <v>15</v>
      </c>
      <c r="F5" s="13" t="s">
        <v>15</v>
      </c>
      <c r="G5" s="14">
        <v>4091</v>
      </c>
      <c r="H5" s="14">
        <v>118</v>
      </c>
      <c r="I5" s="15">
        <v>85</v>
      </c>
      <c r="J5" s="10">
        <v>15</v>
      </c>
      <c r="K5" s="15">
        <v>1</v>
      </c>
      <c r="L5" s="12">
        <v>39741.949999999997</v>
      </c>
      <c r="M5" s="14">
        <v>4941</v>
      </c>
      <c r="N5" s="16">
        <v>45520</v>
      </c>
      <c r="O5" s="22" t="s">
        <v>18</v>
      </c>
    </row>
    <row r="6" spans="1:15" s="17" customFormat="1" ht="25.5">
      <c r="A6" s="10">
        <v>4</v>
      </c>
      <c r="B6" s="10">
        <v>3</v>
      </c>
      <c r="C6" s="11" t="s">
        <v>122</v>
      </c>
      <c r="D6" s="12">
        <v>23100.81</v>
      </c>
      <c r="E6" s="12">
        <v>40096.49</v>
      </c>
      <c r="F6" s="13">
        <f>(D6-E6)/E6</f>
        <v>-0.4238695207485742</v>
      </c>
      <c r="G6" s="14">
        <v>3879</v>
      </c>
      <c r="H6" s="14">
        <v>126</v>
      </c>
      <c r="I6" s="15">
        <f>G6/H6</f>
        <v>30.785714285714285</v>
      </c>
      <c r="J6" s="10">
        <v>16</v>
      </c>
      <c r="K6" s="15">
        <v>7</v>
      </c>
      <c r="L6" s="12">
        <v>1006918.56</v>
      </c>
      <c r="M6" s="14">
        <v>173164</v>
      </c>
      <c r="N6" s="16">
        <v>45478</v>
      </c>
      <c r="O6" s="22" t="s">
        <v>45</v>
      </c>
    </row>
    <row r="7" spans="1:15" s="17" customFormat="1" ht="24.95" customHeight="1">
      <c r="A7" s="10">
        <v>5</v>
      </c>
      <c r="B7" s="10">
        <v>4</v>
      </c>
      <c r="C7" s="18" t="s">
        <v>91</v>
      </c>
      <c r="D7" s="12">
        <v>12033.63</v>
      </c>
      <c r="E7" s="12">
        <v>20790.61</v>
      </c>
      <c r="F7" s="13">
        <f>(D7-E7)/E7</f>
        <v>-0.42119880080478644</v>
      </c>
      <c r="G7" s="14">
        <v>2095</v>
      </c>
      <c r="H7" s="14">
        <v>73</v>
      </c>
      <c r="I7" s="15">
        <f>G7/H7</f>
        <v>28.698630136986303</v>
      </c>
      <c r="J7" s="15">
        <v>15</v>
      </c>
      <c r="K7" s="15">
        <v>10</v>
      </c>
      <c r="L7" s="12">
        <v>1212436.29</v>
      </c>
      <c r="M7" s="14">
        <v>208325</v>
      </c>
      <c r="N7" s="16">
        <v>45457</v>
      </c>
      <c r="O7" s="22" t="s">
        <v>18</v>
      </c>
    </row>
    <row r="8" spans="1:15" s="17" customFormat="1" ht="24.95" customHeight="1">
      <c r="A8" s="10">
        <v>6</v>
      </c>
      <c r="B8" s="10">
        <v>5</v>
      </c>
      <c r="C8" s="11" t="s">
        <v>170</v>
      </c>
      <c r="D8" s="12">
        <v>7021.55</v>
      </c>
      <c r="E8" s="12">
        <v>17363</v>
      </c>
      <c r="F8" s="13">
        <f>(D8-E8)/E8</f>
        <v>-0.59560271842423551</v>
      </c>
      <c r="G8" s="14">
        <v>1290</v>
      </c>
      <c r="H8" s="14">
        <v>68</v>
      </c>
      <c r="I8" s="15">
        <v>37.222222222222221</v>
      </c>
      <c r="J8" s="10">
        <v>14</v>
      </c>
      <c r="K8" s="15">
        <v>2</v>
      </c>
      <c r="L8" s="12">
        <v>38193.040000000001</v>
      </c>
      <c r="M8" s="14">
        <v>7217</v>
      </c>
      <c r="N8" s="16">
        <v>45513</v>
      </c>
      <c r="O8" s="22" t="s">
        <v>11</v>
      </c>
    </row>
    <row r="9" spans="1:15" s="17" customFormat="1" ht="24.95" customHeight="1">
      <c r="A9" s="10">
        <v>7</v>
      </c>
      <c r="B9" s="10">
        <v>6</v>
      </c>
      <c r="C9" s="11" t="s">
        <v>160</v>
      </c>
      <c r="D9" s="12">
        <v>5809.7999999999993</v>
      </c>
      <c r="E9" s="12">
        <v>14182.26</v>
      </c>
      <c r="F9" s="13">
        <f>(D9-E9)/E9</f>
        <v>-0.59034737763938894</v>
      </c>
      <c r="G9" s="14">
        <v>792</v>
      </c>
      <c r="H9" s="14" t="s">
        <v>15</v>
      </c>
      <c r="I9" s="15" t="s">
        <v>15</v>
      </c>
      <c r="J9" s="15">
        <v>10</v>
      </c>
      <c r="K9" s="15">
        <v>3</v>
      </c>
      <c r="L9" s="12">
        <v>56598.119999999995</v>
      </c>
      <c r="M9" s="14">
        <v>8969</v>
      </c>
      <c r="N9" s="16">
        <v>45506</v>
      </c>
      <c r="O9" s="22" t="s">
        <v>161</v>
      </c>
    </row>
    <row r="10" spans="1:15" s="17" customFormat="1" ht="24.95" customHeight="1">
      <c r="A10" s="10">
        <v>8</v>
      </c>
      <c r="B10" s="15" t="s">
        <v>17</v>
      </c>
      <c r="C10" s="11" t="s">
        <v>182</v>
      </c>
      <c r="D10" s="12">
        <v>5527</v>
      </c>
      <c r="E10" s="12" t="s">
        <v>15</v>
      </c>
      <c r="F10" s="13" t="s">
        <v>15</v>
      </c>
      <c r="G10" s="14">
        <v>1002</v>
      </c>
      <c r="H10" s="12" t="s">
        <v>15</v>
      </c>
      <c r="I10" s="13" t="s">
        <v>15</v>
      </c>
      <c r="J10" s="10">
        <v>15</v>
      </c>
      <c r="K10" s="15">
        <v>1</v>
      </c>
      <c r="L10" s="12">
        <v>5527</v>
      </c>
      <c r="M10" s="14">
        <v>1002</v>
      </c>
      <c r="N10" s="16">
        <v>45520</v>
      </c>
      <c r="O10" s="22" t="s">
        <v>183</v>
      </c>
    </row>
    <row r="11" spans="1:15" s="17" customFormat="1" ht="24.95" customHeight="1">
      <c r="A11" s="10">
        <v>9</v>
      </c>
      <c r="B11" s="10">
        <v>8</v>
      </c>
      <c r="C11" s="11" t="s">
        <v>144</v>
      </c>
      <c r="D11" s="12">
        <v>4615.71</v>
      </c>
      <c r="E11" s="12">
        <v>9613.94</v>
      </c>
      <c r="F11" s="13">
        <f>(D11-E11)/E11</f>
        <v>-0.5198940288788988</v>
      </c>
      <c r="G11" s="14">
        <v>617</v>
      </c>
      <c r="H11" s="14">
        <v>20</v>
      </c>
      <c r="I11" s="15">
        <f>G11/H11</f>
        <v>30.85</v>
      </c>
      <c r="J11" s="10">
        <v>8</v>
      </c>
      <c r="K11" s="15">
        <v>5</v>
      </c>
      <c r="L11" s="12">
        <v>148344.17000000001</v>
      </c>
      <c r="M11" s="14">
        <v>21343</v>
      </c>
      <c r="N11" s="16">
        <v>45492</v>
      </c>
      <c r="O11" s="22" t="s">
        <v>102</v>
      </c>
    </row>
    <row r="12" spans="1:15" s="17" customFormat="1" ht="24.75" customHeight="1">
      <c r="A12" s="10">
        <v>10</v>
      </c>
      <c r="B12" s="10">
        <v>7</v>
      </c>
      <c r="C12" s="11" t="s">
        <v>171</v>
      </c>
      <c r="D12" s="12">
        <v>3903.3</v>
      </c>
      <c r="E12" s="12">
        <v>14023</v>
      </c>
      <c r="F12" s="13">
        <f>(D12-E12)/E12</f>
        <v>-0.72165014618840484</v>
      </c>
      <c r="G12" s="14">
        <v>539</v>
      </c>
      <c r="H12" s="14">
        <v>38</v>
      </c>
      <c r="I12" s="15">
        <v>37.18181818181818</v>
      </c>
      <c r="J12" s="10">
        <v>9</v>
      </c>
      <c r="K12" s="15">
        <v>2</v>
      </c>
      <c r="L12" s="12">
        <v>30028.02</v>
      </c>
      <c r="M12" s="14">
        <v>4466</v>
      </c>
      <c r="N12" s="16">
        <v>45513</v>
      </c>
      <c r="O12" s="22" t="s">
        <v>11</v>
      </c>
    </row>
    <row r="13" spans="1:15" s="17" customFormat="1" ht="24.95" customHeight="1">
      <c r="A13" s="10">
        <v>11</v>
      </c>
      <c r="B13" s="10">
        <v>9</v>
      </c>
      <c r="C13" s="11" t="s">
        <v>163</v>
      </c>
      <c r="D13" s="20">
        <v>1111.5899999999999</v>
      </c>
      <c r="E13" s="20">
        <v>4941</v>
      </c>
      <c r="F13" s="13">
        <f>(D13-E13)/E13</f>
        <v>-0.77502732240437155</v>
      </c>
      <c r="G13" s="21">
        <v>217</v>
      </c>
      <c r="H13" s="14">
        <v>9</v>
      </c>
      <c r="I13" s="15">
        <f>G13/H13</f>
        <v>24.111111111111111</v>
      </c>
      <c r="J13" s="15">
        <v>5</v>
      </c>
      <c r="K13" s="15">
        <v>3</v>
      </c>
      <c r="L13" s="20">
        <v>28629.16</v>
      </c>
      <c r="M13" s="21">
        <v>5538</v>
      </c>
      <c r="N13" s="16">
        <v>45506</v>
      </c>
      <c r="O13" s="22" t="s">
        <v>43</v>
      </c>
    </row>
    <row r="14" spans="1:15" s="17" customFormat="1" ht="24.95" customHeight="1">
      <c r="A14" s="10">
        <v>12</v>
      </c>
      <c r="B14" s="13" t="s">
        <v>15</v>
      </c>
      <c r="C14" s="11" t="s">
        <v>177</v>
      </c>
      <c r="D14" s="12">
        <v>922.5</v>
      </c>
      <c r="E14" s="13" t="s">
        <v>15</v>
      </c>
      <c r="F14" s="13" t="s">
        <v>15</v>
      </c>
      <c r="G14" s="14">
        <v>143</v>
      </c>
      <c r="H14" s="14">
        <v>2</v>
      </c>
      <c r="I14" s="15">
        <v>17</v>
      </c>
      <c r="J14" s="10">
        <v>1</v>
      </c>
      <c r="K14" s="13" t="s">
        <v>15</v>
      </c>
      <c r="L14" s="12">
        <v>6893.5900000000011</v>
      </c>
      <c r="M14" s="14">
        <v>1025</v>
      </c>
      <c r="N14" s="16">
        <v>45359</v>
      </c>
      <c r="O14" s="22" t="s">
        <v>80</v>
      </c>
    </row>
    <row r="15" spans="1:15" s="17" customFormat="1" ht="24.95" customHeight="1">
      <c r="A15" s="10">
        <v>13</v>
      </c>
      <c r="B15" s="10">
        <v>10</v>
      </c>
      <c r="C15" s="11" t="s">
        <v>145</v>
      </c>
      <c r="D15" s="12">
        <v>885.42</v>
      </c>
      <c r="E15" s="12">
        <v>4494.79</v>
      </c>
      <c r="F15" s="13">
        <f>(D15-E15)/E15</f>
        <v>-0.80301193159190976</v>
      </c>
      <c r="G15" s="14">
        <v>129</v>
      </c>
      <c r="H15" s="14">
        <v>7</v>
      </c>
      <c r="I15" s="15">
        <f>G15/H15</f>
        <v>18.428571428571427</v>
      </c>
      <c r="J15" s="10">
        <v>3</v>
      </c>
      <c r="K15" s="15">
        <v>5</v>
      </c>
      <c r="L15" s="12">
        <v>92228.79</v>
      </c>
      <c r="M15" s="14">
        <v>13221</v>
      </c>
      <c r="N15" s="16">
        <v>45492</v>
      </c>
      <c r="O15" s="22" t="s">
        <v>12</v>
      </c>
    </row>
    <row r="16" spans="1:15" s="17" customFormat="1" ht="24.95" customHeight="1">
      <c r="A16" s="10">
        <v>14</v>
      </c>
      <c r="B16" s="13" t="s">
        <v>15</v>
      </c>
      <c r="C16" s="11" t="s">
        <v>81</v>
      </c>
      <c r="D16" s="12">
        <v>605</v>
      </c>
      <c r="E16" s="12" t="s">
        <v>15</v>
      </c>
      <c r="F16" s="13" t="s">
        <v>15</v>
      </c>
      <c r="G16" s="14">
        <v>100</v>
      </c>
      <c r="H16" s="14">
        <v>2</v>
      </c>
      <c r="I16" s="15">
        <v>4.5</v>
      </c>
      <c r="J16" s="10">
        <v>1</v>
      </c>
      <c r="K16" s="15" t="s">
        <v>15</v>
      </c>
      <c r="L16" s="12">
        <v>6353.59</v>
      </c>
      <c r="M16" s="14">
        <v>1102</v>
      </c>
      <c r="N16" s="16">
        <v>45450</v>
      </c>
      <c r="O16" s="22" t="s">
        <v>80</v>
      </c>
    </row>
    <row r="17" spans="1:15" s="17" customFormat="1" ht="24.95" customHeight="1">
      <c r="A17" s="10">
        <v>15</v>
      </c>
      <c r="B17" s="10">
        <v>16</v>
      </c>
      <c r="C17" s="11" t="s">
        <v>123</v>
      </c>
      <c r="D17" s="20">
        <v>577.78</v>
      </c>
      <c r="E17" s="20">
        <v>440.63</v>
      </c>
      <c r="F17" s="13">
        <f>(D17-E17)/E17</f>
        <v>0.31125887933186569</v>
      </c>
      <c r="G17" s="21">
        <v>91</v>
      </c>
      <c r="H17" s="14">
        <v>6</v>
      </c>
      <c r="I17" s="15">
        <f>G17/H17</f>
        <v>15.166666666666666</v>
      </c>
      <c r="J17" s="14">
        <v>3</v>
      </c>
      <c r="K17" s="15">
        <v>7</v>
      </c>
      <c r="L17" s="20">
        <v>49409.09</v>
      </c>
      <c r="M17" s="21">
        <v>7431</v>
      </c>
      <c r="N17" s="16">
        <v>45478</v>
      </c>
      <c r="O17" s="22" t="s">
        <v>18</v>
      </c>
    </row>
    <row r="18" spans="1:15" s="17" customFormat="1" ht="24.95" customHeight="1">
      <c r="A18" s="10">
        <v>16</v>
      </c>
      <c r="B18" s="15"/>
      <c r="C18" s="11" t="s">
        <v>117</v>
      </c>
      <c r="D18" s="12">
        <v>427</v>
      </c>
      <c r="E18" s="12" t="s">
        <v>15</v>
      </c>
      <c r="F18" s="13" t="s">
        <v>15</v>
      </c>
      <c r="G18" s="14">
        <v>71</v>
      </c>
      <c r="H18" s="14">
        <v>2</v>
      </c>
      <c r="I18" s="15">
        <v>4</v>
      </c>
      <c r="J18" s="10">
        <v>2</v>
      </c>
      <c r="K18" s="15" t="s">
        <v>15</v>
      </c>
      <c r="L18" s="12">
        <v>5495.14</v>
      </c>
      <c r="M18" s="14">
        <v>941</v>
      </c>
      <c r="N18" s="16">
        <v>45471</v>
      </c>
      <c r="O18" s="22" t="s">
        <v>80</v>
      </c>
    </row>
    <row r="19" spans="1:15" s="17" customFormat="1" ht="24.95" customHeight="1">
      <c r="A19" s="10">
        <v>17</v>
      </c>
      <c r="B19" s="13" t="s">
        <v>15</v>
      </c>
      <c r="C19" s="5" t="s">
        <v>178</v>
      </c>
      <c r="D19" s="6">
        <v>405.5</v>
      </c>
      <c r="E19" s="12" t="s">
        <v>15</v>
      </c>
      <c r="F19" s="13" t="s">
        <v>15</v>
      </c>
      <c r="G19" s="7">
        <v>61</v>
      </c>
      <c r="H19" s="7">
        <v>1</v>
      </c>
      <c r="I19" s="15">
        <f>G19/H19</f>
        <v>61</v>
      </c>
      <c r="J19" s="4">
        <v>1</v>
      </c>
      <c r="K19" s="13" t="s">
        <v>15</v>
      </c>
      <c r="L19" s="12">
        <v>25076.97</v>
      </c>
      <c r="M19" s="14" t="s">
        <v>179</v>
      </c>
      <c r="N19" s="9">
        <v>45345</v>
      </c>
      <c r="O19" s="23" t="s">
        <v>23</v>
      </c>
    </row>
    <row r="20" spans="1:15" s="17" customFormat="1" ht="24.95" customHeight="1">
      <c r="A20" s="10">
        <v>18</v>
      </c>
      <c r="B20" s="10">
        <v>12</v>
      </c>
      <c r="C20" s="11" t="s">
        <v>154</v>
      </c>
      <c r="D20" s="12">
        <v>312</v>
      </c>
      <c r="E20" s="12">
        <v>1702.15</v>
      </c>
      <c r="F20" s="13">
        <f>(D20-E20)/E20</f>
        <v>-0.81670240578092412</v>
      </c>
      <c r="G20" s="14">
        <v>56</v>
      </c>
      <c r="H20" s="14">
        <v>9</v>
      </c>
      <c r="I20" s="15">
        <f>G20/H20</f>
        <v>6.2222222222222223</v>
      </c>
      <c r="J20" s="10">
        <v>3</v>
      </c>
      <c r="K20" s="15">
        <v>4</v>
      </c>
      <c r="L20" s="12">
        <v>37415.520000000004</v>
      </c>
      <c r="M20" s="14">
        <v>7466</v>
      </c>
      <c r="N20" s="16">
        <v>45499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1" t="s">
        <v>124</v>
      </c>
      <c r="D21" s="12">
        <v>290.5</v>
      </c>
      <c r="E21" s="12" t="s">
        <v>15</v>
      </c>
      <c r="F21" s="13" t="s">
        <v>15</v>
      </c>
      <c r="G21" s="14">
        <v>127</v>
      </c>
      <c r="H21" s="14">
        <v>12</v>
      </c>
      <c r="I21" s="15">
        <v>4.75</v>
      </c>
      <c r="J21" s="10">
        <v>4</v>
      </c>
      <c r="K21" s="15" t="s">
        <v>15</v>
      </c>
      <c r="L21" s="12">
        <v>209995.23</v>
      </c>
      <c r="M21" s="14">
        <v>43259</v>
      </c>
      <c r="N21" s="16">
        <v>44638</v>
      </c>
      <c r="O21" s="22" t="s">
        <v>45</v>
      </c>
    </row>
    <row r="22" spans="1:15" s="17" customFormat="1" ht="24.95" customHeight="1">
      <c r="A22" s="10">
        <v>20</v>
      </c>
      <c r="B22" s="10">
        <v>24</v>
      </c>
      <c r="C22" s="11" t="s">
        <v>82</v>
      </c>
      <c r="D22" s="12">
        <v>221.39999999999964</v>
      </c>
      <c r="E22" s="12">
        <v>142.69999999999982</v>
      </c>
      <c r="F22" s="13">
        <f>(D22-E22)/E22</f>
        <v>0.55150665732305482</v>
      </c>
      <c r="G22" s="14">
        <v>33</v>
      </c>
      <c r="H22" s="14">
        <v>4</v>
      </c>
      <c r="I22" s="15">
        <f>G22/H22</f>
        <v>8.25</v>
      </c>
      <c r="J22" s="10">
        <v>3</v>
      </c>
      <c r="K22" s="15" t="s">
        <v>15</v>
      </c>
      <c r="L22" s="12">
        <v>12767.449999999997</v>
      </c>
      <c r="M22" s="14">
        <v>2032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0">
        <v>13</v>
      </c>
      <c r="C23" s="11" t="s">
        <v>162</v>
      </c>
      <c r="D23" s="12">
        <v>213.6</v>
      </c>
      <c r="E23" s="12">
        <v>1361.14</v>
      </c>
      <c r="F23" s="13">
        <f>(D23-E23)/E23</f>
        <v>-0.84307271845658793</v>
      </c>
      <c r="G23" s="14">
        <v>31</v>
      </c>
      <c r="H23" s="14">
        <v>4</v>
      </c>
      <c r="I23" s="15">
        <f>G23/H23</f>
        <v>7.75</v>
      </c>
      <c r="J23" s="10">
        <v>2</v>
      </c>
      <c r="K23" s="15">
        <v>3</v>
      </c>
      <c r="L23" s="12">
        <v>8931.2999999999993</v>
      </c>
      <c r="M23" s="14">
        <v>1378</v>
      </c>
      <c r="N23" s="16">
        <v>45506</v>
      </c>
      <c r="O23" s="22" t="s">
        <v>45</v>
      </c>
    </row>
    <row r="24" spans="1:15" s="17" customFormat="1" ht="24.95" customHeight="1">
      <c r="A24" s="10">
        <v>22</v>
      </c>
      <c r="B24" s="10">
        <v>18</v>
      </c>
      <c r="C24" s="11" t="s">
        <v>153</v>
      </c>
      <c r="D24" s="12">
        <v>185</v>
      </c>
      <c r="E24" s="12">
        <v>336</v>
      </c>
      <c r="F24" s="13">
        <f>(D24-E24)/E24</f>
        <v>-0.44940476190476192</v>
      </c>
      <c r="G24" s="14">
        <v>34</v>
      </c>
      <c r="H24" s="13" t="s">
        <v>15</v>
      </c>
      <c r="I24" s="13" t="s">
        <v>15</v>
      </c>
      <c r="J24" s="10">
        <v>2</v>
      </c>
      <c r="K24" s="15">
        <v>4</v>
      </c>
      <c r="L24" s="12">
        <v>6121</v>
      </c>
      <c r="M24" s="14">
        <v>995</v>
      </c>
      <c r="N24" s="16">
        <v>45499</v>
      </c>
      <c r="O24" s="22" t="s">
        <v>13</v>
      </c>
    </row>
    <row r="25" spans="1:15" s="17" customFormat="1" ht="24.75" customHeight="1">
      <c r="A25" s="10">
        <v>23</v>
      </c>
      <c r="B25" s="13" t="s">
        <v>15</v>
      </c>
      <c r="C25" s="11" t="s">
        <v>110</v>
      </c>
      <c r="D25" s="12">
        <v>176</v>
      </c>
      <c r="E25" s="12" t="s">
        <v>15</v>
      </c>
      <c r="F25" s="13" t="s">
        <v>15</v>
      </c>
      <c r="G25" s="14">
        <v>35</v>
      </c>
      <c r="H25" s="14">
        <v>2</v>
      </c>
      <c r="I25" s="15">
        <f>G25/H25</f>
        <v>17.5</v>
      </c>
      <c r="J25" s="10">
        <v>2</v>
      </c>
      <c r="K25" s="15" t="s">
        <v>15</v>
      </c>
      <c r="L25" s="12">
        <v>215826.2</v>
      </c>
      <c r="M25" s="14" t="s">
        <v>180</v>
      </c>
      <c r="N25" s="16">
        <v>45191</v>
      </c>
      <c r="O25" s="22" t="s">
        <v>23</v>
      </c>
    </row>
    <row r="26" spans="1:15" s="17" customFormat="1" ht="24.75" customHeight="1">
      <c r="A26" s="10">
        <v>24</v>
      </c>
      <c r="B26" s="15" t="s">
        <v>15</v>
      </c>
      <c r="C26" s="11" t="s">
        <v>125</v>
      </c>
      <c r="D26" s="12">
        <v>160.5</v>
      </c>
      <c r="E26" s="12" t="s">
        <v>15</v>
      </c>
      <c r="F26" s="13" t="s">
        <v>15</v>
      </c>
      <c r="G26" s="14">
        <v>65</v>
      </c>
      <c r="H26" s="14">
        <v>12</v>
      </c>
      <c r="I26" s="15">
        <v>6.916666666666667</v>
      </c>
      <c r="J26" s="10">
        <v>4</v>
      </c>
      <c r="K26" s="15" t="s">
        <v>15</v>
      </c>
      <c r="L26" s="12">
        <v>497099.29</v>
      </c>
      <c r="M26" s="14">
        <v>90324</v>
      </c>
      <c r="N26" s="16">
        <v>45212</v>
      </c>
      <c r="O26" s="22" t="s">
        <v>45</v>
      </c>
    </row>
    <row r="27" spans="1:15" s="17" customFormat="1" ht="24.75" customHeight="1">
      <c r="A27" s="10">
        <v>25</v>
      </c>
      <c r="B27" s="10">
        <v>20</v>
      </c>
      <c r="C27" s="18" t="s">
        <v>100</v>
      </c>
      <c r="D27" s="12">
        <v>107.2</v>
      </c>
      <c r="E27" s="12">
        <v>278.5</v>
      </c>
      <c r="F27" s="13">
        <f>(D27-E27)/E27</f>
        <v>-0.61508078994614013</v>
      </c>
      <c r="G27" s="14">
        <v>17</v>
      </c>
      <c r="H27" s="14">
        <v>2</v>
      </c>
      <c r="I27" s="15">
        <f>G27/H27</f>
        <v>8.5</v>
      </c>
      <c r="J27" s="10">
        <v>2</v>
      </c>
      <c r="K27" s="15">
        <v>9</v>
      </c>
      <c r="L27" s="12">
        <v>22866.930000000008</v>
      </c>
      <c r="M27" s="14">
        <v>3641</v>
      </c>
      <c r="N27" s="16">
        <v>45464</v>
      </c>
      <c r="O27" s="27" t="s">
        <v>14</v>
      </c>
    </row>
    <row r="28" spans="1:15" s="17" customFormat="1" ht="24.75" customHeight="1">
      <c r="A28" s="10">
        <v>26</v>
      </c>
      <c r="B28" s="10">
        <v>14</v>
      </c>
      <c r="C28" s="11" t="s">
        <v>114</v>
      </c>
      <c r="D28" s="20">
        <v>102.1</v>
      </c>
      <c r="E28" s="20">
        <v>941.61</v>
      </c>
      <c r="F28" s="13">
        <f>(D28-E28)/E28</f>
        <v>-0.89156869616932699</v>
      </c>
      <c r="G28" s="21">
        <v>13</v>
      </c>
      <c r="H28" s="14">
        <v>1</v>
      </c>
      <c r="I28" s="15">
        <f>G28/H28</f>
        <v>13</v>
      </c>
      <c r="J28" s="14">
        <v>1</v>
      </c>
      <c r="K28" s="15">
        <v>8</v>
      </c>
      <c r="L28" s="20">
        <v>174726.98</v>
      </c>
      <c r="M28" s="21">
        <v>24708</v>
      </c>
      <c r="N28" s="16">
        <v>45471</v>
      </c>
      <c r="O28" s="22" t="s">
        <v>115</v>
      </c>
    </row>
    <row r="29" spans="1:15" s="17" customFormat="1" ht="24.75" customHeight="1">
      <c r="A29" s="10">
        <v>27</v>
      </c>
      <c r="B29" s="10">
        <v>25</v>
      </c>
      <c r="C29" s="11" t="s">
        <v>39</v>
      </c>
      <c r="D29" s="12">
        <v>73.599999999999994</v>
      </c>
      <c r="E29" s="12">
        <v>114.4</v>
      </c>
      <c r="F29" s="13">
        <f>(D29-E29)/E29</f>
        <v>-0.35664335664335672</v>
      </c>
      <c r="G29" s="14">
        <v>13</v>
      </c>
      <c r="H29" s="14">
        <v>2</v>
      </c>
      <c r="I29" s="15">
        <f>G29/H29</f>
        <v>6.5</v>
      </c>
      <c r="J29" s="10">
        <v>2</v>
      </c>
      <c r="K29" s="15">
        <v>22</v>
      </c>
      <c r="L29" s="12">
        <v>68562.899999999994</v>
      </c>
      <c r="M29" s="14" t="s">
        <v>181</v>
      </c>
      <c r="N29" s="16">
        <v>45379</v>
      </c>
      <c r="O29" s="22" t="s">
        <v>23</v>
      </c>
    </row>
    <row r="30" spans="1:15" s="17" customFormat="1" ht="24.75" customHeight="1">
      <c r="A30" s="10">
        <v>28</v>
      </c>
      <c r="B30" s="15" t="s">
        <v>15</v>
      </c>
      <c r="C30" s="11" t="s">
        <v>116</v>
      </c>
      <c r="D30" s="12">
        <v>46</v>
      </c>
      <c r="E30" s="12" t="s">
        <v>15</v>
      </c>
      <c r="F30" s="13" t="s">
        <v>15</v>
      </c>
      <c r="G30" s="14">
        <v>8</v>
      </c>
      <c r="H30" s="14">
        <v>1</v>
      </c>
      <c r="I30" s="15">
        <v>12</v>
      </c>
      <c r="J30" s="10">
        <v>1</v>
      </c>
      <c r="K30" s="15" t="s">
        <v>15</v>
      </c>
      <c r="L30" s="12">
        <v>78277.69</v>
      </c>
      <c r="M30" s="14">
        <v>11525</v>
      </c>
      <c r="N30" s="16">
        <v>45394</v>
      </c>
      <c r="O30" s="22" t="s">
        <v>45</v>
      </c>
    </row>
    <row r="31" spans="1:15" s="17" customFormat="1" ht="24.75" customHeight="1">
      <c r="A31" s="10">
        <v>29</v>
      </c>
      <c r="B31" s="10">
        <v>19</v>
      </c>
      <c r="C31" s="11" t="s">
        <v>126</v>
      </c>
      <c r="D31" s="12">
        <v>41</v>
      </c>
      <c r="E31" s="12">
        <v>324</v>
      </c>
      <c r="F31" s="13">
        <f>(D31-E31)/E31</f>
        <v>-0.87345679012345678</v>
      </c>
      <c r="G31" s="14">
        <v>5</v>
      </c>
      <c r="H31" s="15" t="s">
        <v>15</v>
      </c>
      <c r="I31" s="15" t="s">
        <v>15</v>
      </c>
      <c r="J31" s="10">
        <v>1</v>
      </c>
      <c r="K31" s="15">
        <v>7</v>
      </c>
      <c r="L31" s="12">
        <v>32954</v>
      </c>
      <c r="M31" s="14">
        <v>4809</v>
      </c>
      <c r="N31" s="16">
        <v>45478</v>
      </c>
      <c r="O31" s="22" t="s">
        <v>13</v>
      </c>
    </row>
    <row r="32" spans="1:15" s="17" customFormat="1" ht="24.75" customHeight="1">
      <c r="A32" s="10">
        <v>30</v>
      </c>
      <c r="B32" s="10">
        <v>26</v>
      </c>
      <c r="C32" s="18" t="s">
        <v>129</v>
      </c>
      <c r="D32" s="12">
        <v>38</v>
      </c>
      <c r="E32" s="12">
        <v>84</v>
      </c>
      <c r="F32" s="13">
        <f>(D32-E32)/E32</f>
        <v>-0.54761904761904767</v>
      </c>
      <c r="G32" s="14">
        <v>8</v>
      </c>
      <c r="H32" s="15" t="s">
        <v>15</v>
      </c>
      <c r="I32" s="15" t="s">
        <v>15</v>
      </c>
      <c r="J32" s="10">
        <v>1</v>
      </c>
      <c r="K32" s="15" t="s">
        <v>15</v>
      </c>
      <c r="L32" s="12">
        <v>18464</v>
      </c>
      <c r="M32" s="14">
        <v>2926</v>
      </c>
      <c r="N32" s="16">
        <v>45429</v>
      </c>
      <c r="O32" s="27" t="s">
        <v>13</v>
      </c>
    </row>
    <row r="33" spans="1:15" s="17" customFormat="1" ht="24.75" customHeight="1">
      <c r="A33" s="10">
        <v>31</v>
      </c>
      <c r="B33" s="10">
        <v>21</v>
      </c>
      <c r="C33" s="11" t="s">
        <v>138</v>
      </c>
      <c r="D33" s="12">
        <v>22</v>
      </c>
      <c r="E33" s="12">
        <v>184</v>
      </c>
      <c r="F33" s="13">
        <f>(D33-E33)/E33</f>
        <v>-0.88043478260869568</v>
      </c>
      <c r="G33" s="14">
        <v>5</v>
      </c>
      <c r="H33" s="14">
        <v>1</v>
      </c>
      <c r="I33" s="15">
        <f>G33/H33</f>
        <v>5</v>
      </c>
      <c r="J33" s="10">
        <v>1</v>
      </c>
      <c r="K33" s="15">
        <v>6</v>
      </c>
      <c r="L33" s="12">
        <v>22201.72</v>
      </c>
      <c r="M33" s="14">
        <v>3444</v>
      </c>
      <c r="N33" s="16">
        <v>45485</v>
      </c>
      <c r="O33" s="22" t="s">
        <v>45</v>
      </c>
    </row>
    <row r="34" spans="1:15" s="17" customFormat="1" ht="24.75" customHeight="1">
      <c r="A34" s="10">
        <v>32</v>
      </c>
      <c r="B34" s="13" t="s">
        <v>15</v>
      </c>
      <c r="C34" s="11" t="s">
        <v>35</v>
      </c>
      <c r="D34" s="12">
        <v>16</v>
      </c>
      <c r="E34" s="12" t="s">
        <v>15</v>
      </c>
      <c r="F34" s="13" t="s">
        <v>15</v>
      </c>
      <c r="G34" s="14">
        <v>2</v>
      </c>
      <c r="H34" s="15">
        <v>1</v>
      </c>
      <c r="I34" s="15">
        <f>G34/H34</f>
        <v>2</v>
      </c>
      <c r="J34" s="10">
        <v>1</v>
      </c>
      <c r="K34" s="13" t="s">
        <v>15</v>
      </c>
      <c r="L34" s="12">
        <v>5832.11</v>
      </c>
      <c r="M34" s="14">
        <v>976</v>
      </c>
      <c r="N34" s="16">
        <v>45443</v>
      </c>
      <c r="O34" s="22" t="s">
        <v>46</v>
      </c>
    </row>
    <row r="35" spans="1:15" s="26" customFormat="1" ht="24.75" customHeight="1">
      <c r="A35" s="34" t="s">
        <v>24</v>
      </c>
      <c r="B35" s="34" t="s">
        <v>24</v>
      </c>
      <c r="C35" s="35" t="s">
        <v>158</v>
      </c>
      <c r="D35" s="36">
        <f>SUBTOTAL(109,Table132345678910111213[Pajamos 
(GBO)])</f>
        <v>202502.34</v>
      </c>
      <c r="E35" s="36" t="s">
        <v>185</v>
      </c>
      <c r="F35" s="37">
        <f t="shared" ref="F35" si="0">(D35-E35)/E35</f>
        <v>-0.42567517130280891</v>
      </c>
      <c r="G35" s="38">
        <f>SUBTOTAL(109,Table132345678910111213[Žiūrovų sk. 
(ADM)])</f>
        <v>28356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C1BC3-9506-4A14-8C7F-12C731D8FBDE}">
  <dimension ref="A1:XFC30"/>
  <sheetViews>
    <sheetView topLeftCell="A2" zoomScale="60" zoomScaleNormal="60" workbookViewId="0">
      <selection activeCell="O25" sqref="O25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3" width="20.7109375" style="51" customWidth="1"/>
    <col min="14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166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172</v>
      </c>
      <c r="D3" s="12">
        <v>152383</v>
      </c>
      <c r="E3" s="12" t="s">
        <v>15</v>
      </c>
      <c r="F3" s="13" t="s">
        <v>15</v>
      </c>
      <c r="G3" s="14">
        <v>19919</v>
      </c>
      <c r="H3" s="15">
        <v>204</v>
      </c>
      <c r="I3" s="15">
        <v>37.18181818181818</v>
      </c>
      <c r="J3" s="10">
        <v>16</v>
      </c>
      <c r="K3" s="15">
        <v>1</v>
      </c>
      <c r="L3" s="12">
        <v>234394.14</v>
      </c>
      <c r="M3" s="14">
        <v>30239</v>
      </c>
      <c r="N3" s="16">
        <v>45513</v>
      </c>
      <c r="O3" s="22" t="s">
        <v>43</v>
      </c>
    </row>
    <row r="4" spans="1:15" s="17" customFormat="1" ht="24.95" customHeight="1">
      <c r="A4" s="10">
        <v>2</v>
      </c>
      <c r="B4" s="10">
        <v>1</v>
      </c>
      <c r="C4" s="11" t="s">
        <v>156</v>
      </c>
      <c r="D4" s="12">
        <v>65647.789999999994</v>
      </c>
      <c r="E4" s="12">
        <v>81555.509999999995</v>
      </c>
      <c r="F4" s="13">
        <f>(D4-E4)/E4</f>
        <v>-0.19505389641975143</v>
      </c>
      <c r="G4" s="14">
        <v>7679</v>
      </c>
      <c r="H4" s="15">
        <v>132</v>
      </c>
      <c r="I4" s="15">
        <f>G4/H4</f>
        <v>58.174242424242422</v>
      </c>
      <c r="J4" s="10">
        <v>12</v>
      </c>
      <c r="K4" s="15">
        <v>3</v>
      </c>
      <c r="L4" s="12">
        <v>535991.07999999996</v>
      </c>
      <c r="M4" s="14">
        <v>66571</v>
      </c>
      <c r="N4" s="16">
        <v>45499</v>
      </c>
      <c r="O4" s="22" t="s">
        <v>18</v>
      </c>
    </row>
    <row r="5" spans="1:15" s="17" customFormat="1" ht="24.95" customHeight="1">
      <c r="A5" s="10">
        <v>3</v>
      </c>
      <c r="B5" s="10">
        <v>2</v>
      </c>
      <c r="C5" s="11" t="s">
        <v>122</v>
      </c>
      <c r="D5" s="12">
        <v>40096.49</v>
      </c>
      <c r="E5" s="12">
        <v>31930.81</v>
      </c>
      <c r="F5" s="13">
        <f>(D5-E5)/E5</f>
        <v>0.25573043715458504</v>
      </c>
      <c r="G5" s="14">
        <v>6643</v>
      </c>
      <c r="H5" s="15">
        <v>114</v>
      </c>
      <c r="I5" s="15">
        <f>G5/H5</f>
        <v>58.271929824561404</v>
      </c>
      <c r="J5" s="10">
        <v>15</v>
      </c>
      <c r="K5" s="15">
        <v>6</v>
      </c>
      <c r="L5" s="12">
        <v>952916.54</v>
      </c>
      <c r="M5" s="14">
        <v>163819</v>
      </c>
      <c r="N5" s="16">
        <v>45478</v>
      </c>
      <c r="O5" s="22" t="s">
        <v>45</v>
      </c>
    </row>
    <row r="6" spans="1:15" s="17" customFormat="1" ht="24.95" customHeight="1">
      <c r="A6" s="10">
        <v>4</v>
      </c>
      <c r="B6" s="10">
        <v>3</v>
      </c>
      <c r="C6" s="18" t="s">
        <v>91</v>
      </c>
      <c r="D6" s="12">
        <v>20790.61</v>
      </c>
      <c r="E6" s="12">
        <v>17047.939999999999</v>
      </c>
      <c r="F6" s="13">
        <f>(D6-E6)/E6</f>
        <v>0.21953796177133439</v>
      </c>
      <c r="G6" s="14">
        <v>3670</v>
      </c>
      <c r="H6" s="10">
        <v>74</v>
      </c>
      <c r="I6" s="15">
        <f>G6/H6</f>
        <v>49.594594594594597</v>
      </c>
      <c r="J6" s="15">
        <v>17</v>
      </c>
      <c r="K6" s="15">
        <v>9</v>
      </c>
      <c r="L6" s="12">
        <v>1183433.05</v>
      </c>
      <c r="M6" s="14">
        <v>203062</v>
      </c>
      <c r="N6" s="16">
        <v>45457</v>
      </c>
      <c r="O6" s="22" t="s">
        <v>18</v>
      </c>
    </row>
    <row r="7" spans="1:15" s="17" customFormat="1" ht="24.95" customHeight="1">
      <c r="A7" s="10">
        <v>5</v>
      </c>
      <c r="B7" s="15" t="s">
        <v>17</v>
      </c>
      <c r="C7" s="11" t="s">
        <v>170</v>
      </c>
      <c r="D7" s="12">
        <v>17363</v>
      </c>
      <c r="E7" s="12" t="s">
        <v>15</v>
      </c>
      <c r="F7" s="13" t="s">
        <v>15</v>
      </c>
      <c r="G7" s="14">
        <v>3251</v>
      </c>
      <c r="H7" s="15">
        <v>84</v>
      </c>
      <c r="I7" s="15">
        <v>37.222222222222221</v>
      </c>
      <c r="J7" s="10">
        <v>16</v>
      </c>
      <c r="K7" s="15">
        <v>1</v>
      </c>
      <c r="L7" s="12">
        <v>19068.78</v>
      </c>
      <c r="M7" s="14">
        <v>3586</v>
      </c>
      <c r="N7" s="16">
        <v>45513</v>
      </c>
      <c r="O7" s="22" t="s">
        <v>11</v>
      </c>
    </row>
    <row r="8" spans="1:15" s="17" customFormat="1" ht="24.95" customHeight="1">
      <c r="A8" s="10">
        <v>6</v>
      </c>
      <c r="B8" s="10">
        <v>4</v>
      </c>
      <c r="C8" s="11" t="s">
        <v>160</v>
      </c>
      <c r="D8" s="12">
        <v>14182.26</v>
      </c>
      <c r="E8" s="12">
        <v>16545.489999999998</v>
      </c>
      <c r="F8" s="13">
        <f>(D8-E8)/E8</f>
        <v>-0.14283227634841869</v>
      </c>
      <c r="G8" s="14">
        <v>1943</v>
      </c>
      <c r="H8" s="15">
        <v>10</v>
      </c>
      <c r="I8" s="15" t="s">
        <v>15</v>
      </c>
      <c r="J8" s="15" t="s">
        <v>15</v>
      </c>
      <c r="K8" s="15">
        <v>2</v>
      </c>
      <c r="L8" s="12">
        <v>42611.32</v>
      </c>
      <c r="M8" s="14">
        <v>6840</v>
      </c>
      <c r="N8" s="16">
        <v>45506</v>
      </c>
      <c r="O8" s="22" t="s">
        <v>161</v>
      </c>
    </row>
    <row r="9" spans="1:15" s="17" customFormat="1" ht="24.95" customHeight="1">
      <c r="A9" s="10">
        <v>7</v>
      </c>
      <c r="B9" s="15" t="s">
        <v>17</v>
      </c>
      <c r="C9" s="11" t="s">
        <v>171</v>
      </c>
      <c r="D9" s="12">
        <v>14023</v>
      </c>
      <c r="E9" s="12" t="s">
        <v>15</v>
      </c>
      <c r="F9" s="13" t="s">
        <v>15</v>
      </c>
      <c r="G9" s="14">
        <v>1990</v>
      </c>
      <c r="H9" s="15">
        <v>75</v>
      </c>
      <c r="I9" s="15">
        <v>37.18181818181818</v>
      </c>
      <c r="J9" s="10">
        <v>13</v>
      </c>
      <c r="K9" s="15">
        <v>1</v>
      </c>
      <c r="L9" s="12">
        <v>16659.669999999998</v>
      </c>
      <c r="M9" s="14">
        <v>2399</v>
      </c>
      <c r="N9" s="16">
        <v>45513</v>
      </c>
      <c r="O9" s="22" t="s">
        <v>11</v>
      </c>
    </row>
    <row r="10" spans="1:15" s="17" customFormat="1" ht="24.95" customHeight="1">
      <c r="A10" s="10">
        <v>8</v>
      </c>
      <c r="B10" s="10">
        <v>5</v>
      </c>
      <c r="C10" s="11" t="s">
        <v>144</v>
      </c>
      <c r="D10" s="12">
        <v>9613.94</v>
      </c>
      <c r="E10" s="12">
        <v>11556.75</v>
      </c>
      <c r="F10" s="13">
        <f>(D10-E10)/E10</f>
        <v>-0.16811041166417889</v>
      </c>
      <c r="G10" s="14">
        <v>1260</v>
      </c>
      <c r="H10" s="15">
        <v>30</v>
      </c>
      <c r="I10" s="15">
        <f t="shared" ref="I10:I19" si="0">G10/H10</f>
        <v>42</v>
      </c>
      <c r="J10" s="10">
        <v>10</v>
      </c>
      <c r="K10" s="15">
        <v>4</v>
      </c>
      <c r="L10" s="12">
        <v>134294</v>
      </c>
      <c r="M10" s="14">
        <v>19353</v>
      </c>
      <c r="N10" s="16">
        <v>45492</v>
      </c>
      <c r="O10" s="22" t="s">
        <v>102</v>
      </c>
    </row>
    <row r="11" spans="1:15" s="17" customFormat="1" ht="24.95" customHeight="1">
      <c r="A11" s="10">
        <v>9</v>
      </c>
      <c r="B11" s="10">
        <v>6</v>
      </c>
      <c r="C11" s="11" t="s">
        <v>163</v>
      </c>
      <c r="D11" s="20">
        <v>4941</v>
      </c>
      <c r="E11" s="12">
        <v>7878.61</v>
      </c>
      <c r="F11" s="13">
        <f>(D11-E11)/E11</f>
        <v>-0.37285891800711035</v>
      </c>
      <c r="G11" s="21">
        <v>892</v>
      </c>
      <c r="H11" s="14">
        <v>42</v>
      </c>
      <c r="I11" s="15">
        <f t="shared" si="0"/>
        <v>21.238095238095237</v>
      </c>
      <c r="J11" s="15">
        <v>14</v>
      </c>
      <c r="K11" s="15">
        <v>2</v>
      </c>
      <c r="L11" s="20">
        <v>23048.21</v>
      </c>
      <c r="M11" s="21">
        <v>4464</v>
      </c>
      <c r="N11" s="16">
        <v>45506</v>
      </c>
      <c r="O11" s="22" t="s">
        <v>43</v>
      </c>
    </row>
    <row r="12" spans="1:15" s="17" customFormat="1" ht="24.75" customHeight="1">
      <c r="A12" s="10">
        <v>10</v>
      </c>
      <c r="B12" s="10">
        <v>7</v>
      </c>
      <c r="C12" s="11" t="s">
        <v>145</v>
      </c>
      <c r="D12" s="12">
        <v>4494.79</v>
      </c>
      <c r="E12" s="12">
        <v>7517.61</v>
      </c>
      <c r="F12" s="13">
        <f>(D12-E12)/E12</f>
        <v>-0.40209853929639872</v>
      </c>
      <c r="G12" s="14">
        <v>622</v>
      </c>
      <c r="H12" s="15">
        <v>18</v>
      </c>
      <c r="I12" s="15">
        <f t="shared" si="0"/>
        <v>34.555555555555557</v>
      </c>
      <c r="J12" s="10">
        <v>7</v>
      </c>
      <c r="K12" s="15">
        <v>4</v>
      </c>
      <c r="L12" s="12">
        <v>87569.55</v>
      </c>
      <c r="M12" s="14">
        <v>12520</v>
      </c>
      <c r="N12" s="16">
        <v>45492</v>
      </c>
      <c r="O12" s="22" t="s">
        <v>12</v>
      </c>
    </row>
    <row r="13" spans="1:15" s="17" customFormat="1" ht="24.95" customHeight="1">
      <c r="A13" s="10">
        <v>11</v>
      </c>
      <c r="B13" s="15" t="s">
        <v>15</v>
      </c>
      <c r="C13" s="18" t="s">
        <v>169</v>
      </c>
      <c r="D13" s="12">
        <v>1863</v>
      </c>
      <c r="E13" s="13" t="s">
        <v>15</v>
      </c>
      <c r="F13" s="13" t="s">
        <v>15</v>
      </c>
      <c r="G13" s="14">
        <v>207</v>
      </c>
      <c r="H13" s="10">
        <v>1</v>
      </c>
      <c r="I13" s="15">
        <f t="shared" si="0"/>
        <v>207</v>
      </c>
      <c r="J13" s="10">
        <v>1</v>
      </c>
      <c r="K13" s="13" t="s">
        <v>15</v>
      </c>
      <c r="L13" s="12">
        <v>7709.73</v>
      </c>
      <c r="M13" s="14">
        <v>1193</v>
      </c>
      <c r="N13" s="16">
        <v>44414</v>
      </c>
      <c r="O13" s="27" t="s">
        <v>47</v>
      </c>
    </row>
    <row r="14" spans="1:15" s="17" customFormat="1" ht="24.95" customHeight="1">
      <c r="A14" s="10">
        <v>12</v>
      </c>
      <c r="B14" s="10">
        <v>8</v>
      </c>
      <c r="C14" s="11" t="s">
        <v>154</v>
      </c>
      <c r="D14" s="12">
        <v>1702.15</v>
      </c>
      <c r="E14" s="12">
        <v>5836.16</v>
      </c>
      <c r="F14" s="13">
        <f>(D14-E14)/E14</f>
        <v>-0.70834418521767739</v>
      </c>
      <c r="G14" s="14">
        <v>339</v>
      </c>
      <c r="H14" s="15">
        <v>24</v>
      </c>
      <c r="I14" s="15">
        <f t="shared" si="0"/>
        <v>14.125</v>
      </c>
      <c r="J14" s="10">
        <v>6</v>
      </c>
      <c r="K14" s="15">
        <v>3</v>
      </c>
      <c r="L14" s="12">
        <v>35912.350000000006</v>
      </c>
      <c r="M14" s="14">
        <v>7153</v>
      </c>
      <c r="N14" s="16">
        <v>45499</v>
      </c>
      <c r="O14" s="22" t="s">
        <v>14</v>
      </c>
    </row>
    <row r="15" spans="1:15" s="17" customFormat="1" ht="24.95" customHeight="1">
      <c r="A15" s="10">
        <v>13</v>
      </c>
      <c r="B15" s="10">
        <v>9</v>
      </c>
      <c r="C15" s="11" t="s">
        <v>162</v>
      </c>
      <c r="D15" s="12">
        <v>1361.14</v>
      </c>
      <c r="E15" s="12">
        <v>3239.11</v>
      </c>
      <c r="F15" s="13">
        <f>(D15-E15)/E15</f>
        <v>-0.57977963082451656</v>
      </c>
      <c r="G15" s="14">
        <v>190</v>
      </c>
      <c r="H15" s="15">
        <v>14</v>
      </c>
      <c r="I15" s="15">
        <f t="shared" si="0"/>
        <v>13.571428571428571</v>
      </c>
      <c r="J15" s="10">
        <v>4</v>
      </c>
      <c r="K15" s="15">
        <v>2</v>
      </c>
      <c r="L15" s="12">
        <v>7613.05</v>
      </c>
      <c r="M15" s="14">
        <v>1174</v>
      </c>
      <c r="N15" s="16">
        <v>45506</v>
      </c>
      <c r="O15" s="22" t="s">
        <v>45</v>
      </c>
    </row>
    <row r="16" spans="1:15" s="17" customFormat="1" ht="24.95" customHeight="1">
      <c r="A16" s="10">
        <v>14</v>
      </c>
      <c r="B16" s="10">
        <v>10</v>
      </c>
      <c r="C16" s="11" t="s">
        <v>114</v>
      </c>
      <c r="D16" s="20">
        <v>941.61</v>
      </c>
      <c r="E16" s="20">
        <v>2390.64</v>
      </c>
      <c r="F16" s="13">
        <f>(D16-E16)/E16</f>
        <v>-0.60612639293243642</v>
      </c>
      <c r="G16" s="21">
        <v>123</v>
      </c>
      <c r="H16" s="14">
        <v>5</v>
      </c>
      <c r="I16" s="15">
        <f t="shared" si="0"/>
        <v>24.6</v>
      </c>
      <c r="J16" s="14">
        <v>2</v>
      </c>
      <c r="K16" s="15">
        <v>7</v>
      </c>
      <c r="L16" s="20">
        <v>173766.62</v>
      </c>
      <c r="M16" s="21">
        <v>24567</v>
      </c>
      <c r="N16" s="16">
        <v>45471</v>
      </c>
      <c r="O16" s="22" t="s">
        <v>115</v>
      </c>
    </row>
    <row r="17" spans="1:15" s="17" customFormat="1" ht="24.95" customHeight="1">
      <c r="A17" s="10">
        <v>15</v>
      </c>
      <c r="B17" s="10">
        <v>16</v>
      </c>
      <c r="C17" s="11" t="s">
        <v>142</v>
      </c>
      <c r="D17" s="12">
        <v>529.6</v>
      </c>
      <c r="E17" s="12">
        <v>198.6</v>
      </c>
      <c r="F17" s="13">
        <f>(D17-E17)/E17</f>
        <v>1.6666666666666667</v>
      </c>
      <c r="G17" s="14">
        <v>83</v>
      </c>
      <c r="H17" s="15">
        <v>4</v>
      </c>
      <c r="I17" s="15">
        <f t="shared" si="0"/>
        <v>20.75</v>
      </c>
      <c r="J17" s="10">
        <v>2</v>
      </c>
      <c r="K17" s="15">
        <v>4</v>
      </c>
      <c r="L17" s="12">
        <v>4570.3999999999996</v>
      </c>
      <c r="M17" s="14">
        <v>721</v>
      </c>
      <c r="N17" s="16">
        <v>45492</v>
      </c>
      <c r="O17" s="22" t="s">
        <v>86</v>
      </c>
    </row>
    <row r="18" spans="1:15" s="17" customFormat="1" ht="24.95" customHeight="1">
      <c r="A18" s="10">
        <v>16</v>
      </c>
      <c r="B18" s="10">
        <v>11</v>
      </c>
      <c r="C18" s="11" t="s">
        <v>123</v>
      </c>
      <c r="D18" s="20">
        <v>440.63</v>
      </c>
      <c r="E18" s="20">
        <v>1438.64</v>
      </c>
      <c r="F18" s="13">
        <f>(D18-E18)/E18</f>
        <v>-0.69371767780681759</v>
      </c>
      <c r="G18" s="21">
        <v>95</v>
      </c>
      <c r="H18" s="14">
        <v>3</v>
      </c>
      <c r="I18" s="15">
        <f t="shared" si="0"/>
        <v>31.666666666666668</v>
      </c>
      <c r="J18" s="14">
        <v>3</v>
      </c>
      <c r="K18" s="15">
        <v>6</v>
      </c>
      <c r="L18" s="20">
        <v>48478.16</v>
      </c>
      <c r="M18" s="21">
        <v>7266</v>
      </c>
      <c r="N18" s="16">
        <v>45478</v>
      </c>
      <c r="O18" s="22" t="s">
        <v>18</v>
      </c>
    </row>
    <row r="19" spans="1:15" s="17" customFormat="1" ht="24.95" customHeight="1">
      <c r="A19" s="10">
        <v>17</v>
      </c>
      <c r="B19" s="15" t="s">
        <v>15</v>
      </c>
      <c r="C19" s="5" t="s">
        <v>113</v>
      </c>
      <c r="D19" s="44">
        <v>424.5</v>
      </c>
      <c r="E19" s="8" t="s">
        <v>15</v>
      </c>
      <c r="F19" s="46" t="s">
        <v>15</v>
      </c>
      <c r="G19" s="45">
        <v>180</v>
      </c>
      <c r="H19" s="7">
        <v>12</v>
      </c>
      <c r="I19" s="8">
        <f t="shared" si="0"/>
        <v>15</v>
      </c>
      <c r="J19" s="7">
        <v>4</v>
      </c>
      <c r="K19" s="8" t="s">
        <v>15</v>
      </c>
      <c r="L19" s="44">
        <v>43226.67</v>
      </c>
      <c r="M19" s="45">
        <v>8627</v>
      </c>
      <c r="N19" s="9">
        <v>45240</v>
      </c>
      <c r="O19" s="23" t="s">
        <v>11</v>
      </c>
    </row>
    <row r="20" spans="1:15" s="17" customFormat="1" ht="24.95" customHeight="1">
      <c r="A20" s="10">
        <v>18</v>
      </c>
      <c r="B20" s="10">
        <v>12</v>
      </c>
      <c r="C20" s="11" t="s">
        <v>153</v>
      </c>
      <c r="D20" s="12">
        <v>336</v>
      </c>
      <c r="E20" s="12">
        <v>719</v>
      </c>
      <c r="F20" s="13">
        <f>(D20-E20)/E20</f>
        <v>-0.53268428372739918</v>
      </c>
      <c r="G20" s="14">
        <v>66</v>
      </c>
      <c r="H20" s="13" t="s">
        <v>15</v>
      </c>
      <c r="I20" s="13" t="s">
        <v>15</v>
      </c>
      <c r="J20" s="10">
        <v>3</v>
      </c>
      <c r="K20" s="15">
        <v>3</v>
      </c>
      <c r="L20" s="12">
        <v>5744</v>
      </c>
      <c r="M20" s="14">
        <v>926</v>
      </c>
      <c r="N20" s="16">
        <v>45499</v>
      </c>
      <c r="O20" s="22" t="s">
        <v>13</v>
      </c>
    </row>
    <row r="21" spans="1:15" s="17" customFormat="1" ht="24.95" customHeight="1">
      <c r="A21" s="10">
        <v>19</v>
      </c>
      <c r="B21" s="10">
        <v>15</v>
      </c>
      <c r="C21" s="11" t="s">
        <v>126</v>
      </c>
      <c r="D21" s="12">
        <v>324</v>
      </c>
      <c r="E21" s="12">
        <v>213</v>
      </c>
      <c r="F21" s="13">
        <f>(D21-E21)/E21</f>
        <v>0.52112676056338025</v>
      </c>
      <c r="G21" s="14">
        <v>43</v>
      </c>
      <c r="H21" s="15" t="s">
        <v>15</v>
      </c>
      <c r="I21" s="15" t="s">
        <v>15</v>
      </c>
      <c r="J21" s="10">
        <v>1</v>
      </c>
      <c r="K21" s="15">
        <v>6</v>
      </c>
      <c r="L21" s="12">
        <v>32732</v>
      </c>
      <c r="M21" s="14">
        <v>4781</v>
      </c>
      <c r="N21" s="16">
        <v>45478</v>
      </c>
      <c r="O21" s="22" t="s">
        <v>13</v>
      </c>
    </row>
    <row r="22" spans="1:15" s="17" customFormat="1" ht="24.95" customHeight="1">
      <c r="A22" s="10">
        <v>20</v>
      </c>
      <c r="B22" s="10">
        <v>17</v>
      </c>
      <c r="C22" s="18" t="s">
        <v>100</v>
      </c>
      <c r="D22" s="12">
        <v>278.5</v>
      </c>
      <c r="E22" s="12">
        <v>166.4</v>
      </c>
      <c r="F22" s="13">
        <f>(D22-E22)/E22</f>
        <v>0.67367788461538458</v>
      </c>
      <c r="G22" s="14">
        <v>50</v>
      </c>
      <c r="H22" s="10">
        <v>5</v>
      </c>
      <c r="I22" s="15">
        <f t="shared" ref="I22:I27" si="1">G22/H22</f>
        <v>10</v>
      </c>
      <c r="J22" s="10">
        <v>5</v>
      </c>
      <c r="K22" s="15">
        <v>8</v>
      </c>
      <c r="L22" s="12">
        <v>22064.830000000005</v>
      </c>
      <c r="M22" s="14">
        <v>3518</v>
      </c>
      <c r="N22" s="16">
        <v>45464</v>
      </c>
      <c r="O22" s="27" t="s">
        <v>14</v>
      </c>
    </row>
    <row r="23" spans="1:15" s="17" customFormat="1" ht="24.95" customHeight="1">
      <c r="A23" s="10">
        <v>21</v>
      </c>
      <c r="B23" s="10">
        <v>18</v>
      </c>
      <c r="C23" s="11" t="s">
        <v>138</v>
      </c>
      <c r="D23" s="12">
        <v>184</v>
      </c>
      <c r="E23" s="12">
        <v>158</v>
      </c>
      <c r="F23" s="13">
        <f>(D23-E23)/E23</f>
        <v>0.16455696202531644</v>
      </c>
      <c r="G23" s="14">
        <v>34</v>
      </c>
      <c r="H23" s="15">
        <v>2</v>
      </c>
      <c r="I23" s="15">
        <f t="shared" si="1"/>
        <v>17</v>
      </c>
      <c r="J23" s="10">
        <v>2</v>
      </c>
      <c r="K23" s="15">
        <v>5</v>
      </c>
      <c r="L23" s="12">
        <v>22174.720000000001</v>
      </c>
      <c r="M23" s="14">
        <v>3438</v>
      </c>
      <c r="N23" s="16">
        <v>45485</v>
      </c>
      <c r="O23" s="22" t="s">
        <v>45</v>
      </c>
    </row>
    <row r="24" spans="1:15" s="17" customFormat="1" ht="24.95" customHeight="1">
      <c r="A24" s="10">
        <v>22</v>
      </c>
      <c r="B24" s="12" t="s">
        <v>15</v>
      </c>
      <c r="C24" s="11" t="s">
        <v>38</v>
      </c>
      <c r="D24" s="12">
        <v>153</v>
      </c>
      <c r="E24" s="12" t="s">
        <v>15</v>
      </c>
      <c r="F24" s="13" t="s">
        <v>15</v>
      </c>
      <c r="G24" s="14">
        <v>30</v>
      </c>
      <c r="H24" s="15">
        <v>1</v>
      </c>
      <c r="I24" s="15">
        <f t="shared" si="1"/>
        <v>30</v>
      </c>
      <c r="J24" s="10">
        <v>1</v>
      </c>
      <c r="K24" s="15" t="s">
        <v>15</v>
      </c>
      <c r="L24" s="12">
        <v>59848.28</v>
      </c>
      <c r="M24" s="14" t="s">
        <v>173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5" t="s">
        <v>15</v>
      </c>
      <c r="C25" s="11" t="s">
        <v>168</v>
      </c>
      <c r="D25" s="12">
        <v>152</v>
      </c>
      <c r="E25" s="13" t="s">
        <v>15</v>
      </c>
      <c r="F25" s="13" t="s">
        <v>15</v>
      </c>
      <c r="G25" s="14">
        <v>25</v>
      </c>
      <c r="H25" s="14">
        <v>3</v>
      </c>
      <c r="I25" s="48">
        <f t="shared" si="1"/>
        <v>8.3333333333333339</v>
      </c>
      <c r="J25" s="15">
        <v>2</v>
      </c>
      <c r="K25" s="13" t="s">
        <v>15</v>
      </c>
      <c r="L25" s="12">
        <v>11683.19</v>
      </c>
      <c r="M25" s="14">
        <v>1983</v>
      </c>
      <c r="N25" s="16">
        <v>45387</v>
      </c>
      <c r="O25" s="22" t="s">
        <v>80</v>
      </c>
    </row>
    <row r="26" spans="1:15" s="17" customFormat="1" ht="24.75" customHeight="1">
      <c r="A26" s="10">
        <v>24</v>
      </c>
      <c r="B26" s="15" t="s">
        <v>15</v>
      </c>
      <c r="C26" s="11" t="s">
        <v>82</v>
      </c>
      <c r="D26" s="12">
        <v>142.69999999999982</v>
      </c>
      <c r="E26" s="13" t="s">
        <v>15</v>
      </c>
      <c r="F26" s="13" t="s">
        <v>15</v>
      </c>
      <c r="G26" s="14">
        <v>18</v>
      </c>
      <c r="H26" s="15">
        <v>3</v>
      </c>
      <c r="I26" s="15">
        <f t="shared" si="1"/>
        <v>6</v>
      </c>
      <c r="J26" s="10">
        <v>1</v>
      </c>
      <c r="K26" s="15" t="s">
        <v>15</v>
      </c>
      <c r="L26" s="12">
        <v>12493.149999999998</v>
      </c>
      <c r="M26" s="14">
        <v>1992</v>
      </c>
      <c r="N26" s="16">
        <v>45408</v>
      </c>
      <c r="O26" s="22" t="s">
        <v>80</v>
      </c>
    </row>
    <row r="27" spans="1:15" s="17" customFormat="1" ht="24.75" customHeight="1">
      <c r="A27" s="10">
        <v>25</v>
      </c>
      <c r="B27" s="10">
        <v>24</v>
      </c>
      <c r="C27" s="11" t="s">
        <v>39</v>
      </c>
      <c r="D27" s="12">
        <v>114.4</v>
      </c>
      <c r="E27" s="12">
        <v>40</v>
      </c>
      <c r="F27" s="13">
        <f>(D27-E27)/E27</f>
        <v>1.86</v>
      </c>
      <c r="G27" s="14">
        <v>18</v>
      </c>
      <c r="H27" s="15">
        <v>2</v>
      </c>
      <c r="I27" s="15">
        <f t="shared" si="1"/>
        <v>9</v>
      </c>
      <c r="J27" s="10">
        <v>2</v>
      </c>
      <c r="K27" s="15">
        <v>21</v>
      </c>
      <c r="L27" s="12">
        <v>68440.3</v>
      </c>
      <c r="M27" s="14" t="s">
        <v>174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5" t="s">
        <v>15</v>
      </c>
      <c r="C28" s="18" t="s">
        <v>129</v>
      </c>
      <c r="D28" s="12">
        <v>84</v>
      </c>
      <c r="E28" s="13" t="s">
        <v>15</v>
      </c>
      <c r="F28" s="13" t="s">
        <v>15</v>
      </c>
      <c r="G28" s="14">
        <v>15</v>
      </c>
      <c r="H28" s="10" t="s">
        <v>15</v>
      </c>
      <c r="I28" s="15" t="s">
        <v>15</v>
      </c>
      <c r="J28" s="10">
        <v>2</v>
      </c>
      <c r="K28" s="13" t="s">
        <v>15</v>
      </c>
      <c r="L28" s="12">
        <v>18326</v>
      </c>
      <c r="M28" s="14">
        <v>2904</v>
      </c>
      <c r="N28" s="16">
        <v>45429</v>
      </c>
      <c r="O28" s="27" t="s">
        <v>13</v>
      </c>
    </row>
    <row r="29" spans="1:15" s="17" customFormat="1" ht="24.75" customHeight="1">
      <c r="A29" s="10">
        <v>27</v>
      </c>
      <c r="B29" s="10">
        <v>25</v>
      </c>
      <c r="C29" s="11" t="s">
        <v>143</v>
      </c>
      <c r="D29" s="12">
        <v>25</v>
      </c>
      <c r="E29" s="12">
        <v>38</v>
      </c>
      <c r="F29" s="13">
        <f>(D29-E29)/E29</f>
        <v>-0.34210526315789475</v>
      </c>
      <c r="G29" s="14">
        <v>7</v>
      </c>
      <c r="H29" s="13" t="s">
        <v>15</v>
      </c>
      <c r="I29" s="13" t="s">
        <v>15</v>
      </c>
      <c r="J29" s="10">
        <v>1</v>
      </c>
      <c r="K29" s="15">
        <v>4</v>
      </c>
      <c r="L29" s="12">
        <v>10662</v>
      </c>
      <c r="M29" s="14">
        <v>2297</v>
      </c>
      <c r="N29" s="16">
        <v>45492</v>
      </c>
      <c r="O29" s="22" t="s">
        <v>13</v>
      </c>
    </row>
    <row r="30" spans="1:15" s="26" customFormat="1" ht="24.95" customHeight="1">
      <c r="A30" s="34" t="s">
        <v>24</v>
      </c>
      <c r="B30" s="34" t="s">
        <v>24</v>
      </c>
      <c r="C30" s="35" t="s">
        <v>175</v>
      </c>
      <c r="D30" s="36">
        <f>SUBTOTAL(109,Table1323456789101112[Pajamos 
(GBO)])</f>
        <v>352592.11</v>
      </c>
      <c r="E30" s="36" t="s">
        <v>167</v>
      </c>
      <c r="F30" s="37">
        <f t="shared" ref="F30" si="2">(D30-E30)/E30</f>
        <v>0.86009469497140678</v>
      </c>
      <c r="G30" s="38">
        <f>SUBTOTAL(109,Table1323456789101112[Žiūrovų sk. 
(ADM)])</f>
        <v>49392</v>
      </c>
      <c r="H30" s="34"/>
      <c r="I30" s="34"/>
      <c r="J30" s="34"/>
      <c r="K30" s="43"/>
      <c r="L30" s="39"/>
      <c r="M30" s="50"/>
      <c r="N30" s="34"/>
      <c r="O30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legacy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63B4A-88DD-45C8-9975-66F465B0E5DB}">
  <dimension ref="A1:XFC34"/>
  <sheetViews>
    <sheetView topLeftCell="A2" zoomScale="60" zoomScaleNormal="60" workbookViewId="0">
      <selection activeCell="C18" sqref="C18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159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156</v>
      </c>
      <c r="D3" s="12">
        <v>81555.509999999995</v>
      </c>
      <c r="E3" s="12">
        <v>136143.29999999999</v>
      </c>
      <c r="F3" s="13">
        <f>(D3-E3)/E3</f>
        <v>-0.40095832846713719</v>
      </c>
      <c r="G3" s="14">
        <v>9366</v>
      </c>
      <c r="H3" s="15">
        <v>198</v>
      </c>
      <c r="I3" s="15">
        <f>G3/H3</f>
        <v>47.303030303030305</v>
      </c>
      <c r="J3" s="10">
        <v>15</v>
      </c>
      <c r="K3" s="15">
        <v>2</v>
      </c>
      <c r="L3" s="12">
        <v>407039.75</v>
      </c>
      <c r="M3" s="14">
        <v>49764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122</v>
      </c>
      <c r="D4" s="12">
        <v>31930.81</v>
      </c>
      <c r="E4" s="12">
        <v>69043.08</v>
      </c>
      <c r="F4" s="13">
        <f>(D4-E4)/E4</f>
        <v>-0.53752338395100574</v>
      </c>
      <c r="G4" s="14">
        <v>5492</v>
      </c>
      <c r="H4" s="15">
        <v>158</v>
      </c>
      <c r="I4" s="15">
        <f>G4/H4</f>
        <v>34.759493670886073</v>
      </c>
      <c r="J4" s="10">
        <v>21</v>
      </c>
      <c r="K4" s="15">
        <v>5</v>
      </c>
      <c r="L4" s="12">
        <v>879527.69</v>
      </c>
      <c r="M4" s="14">
        <v>150591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17047.939999999999</v>
      </c>
      <c r="E5" s="12">
        <v>25155.71</v>
      </c>
      <c r="F5" s="13">
        <f>(D5-E5)/E5</f>
        <v>-0.32230336571696844</v>
      </c>
      <c r="G5" s="14">
        <v>2920</v>
      </c>
      <c r="H5" s="10">
        <v>82</v>
      </c>
      <c r="I5" s="15">
        <f>G5/H5</f>
        <v>35.609756097560975</v>
      </c>
      <c r="J5" s="15">
        <v>17</v>
      </c>
      <c r="K5" s="15">
        <v>8</v>
      </c>
      <c r="L5" s="12">
        <v>1145730.18</v>
      </c>
      <c r="M5" s="14">
        <v>195998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160</v>
      </c>
      <c r="D6" s="12">
        <v>16545.489999999998</v>
      </c>
      <c r="E6" s="12" t="s">
        <v>15</v>
      </c>
      <c r="F6" s="13" t="s">
        <v>15</v>
      </c>
      <c r="G6" s="14">
        <v>2243</v>
      </c>
      <c r="H6" s="15" t="s">
        <v>15</v>
      </c>
      <c r="I6" s="15" t="s">
        <v>15</v>
      </c>
      <c r="J6" s="10">
        <v>10</v>
      </c>
      <c r="K6" s="15">
        <v>1</v>
      </c>
      <c r="L6" s="12">
        <v>17957.019999999997</v>
      </c>
      <c r="M6" s="14">
        <v>2829</v>
      </c>
      <c r="N6" s="16">
        <v>45506</v>
      </c>
      <c r="O6" s="22" t="s">
        <v>161</v>
      </c>
    </row>
    <row r="7" spans="1:15" s="17" customFormat="1" ht="24.95" customHeight="1">
      <c r="A7" s="10">
        <v>5</v>
      </c>
      <c r="B7" s="10">
        <v>4</v>
      </c>
      <c r="C7" s="11" t="s">
        <v>144</v>
      </c>
      <c r="D7" s="12">
        <v>11556.75</v>
      </c>
      <c r="E7" s="12">
        <v>23964.33</v>
      </c>
      <c r="F7" s="13">
        <f>(D7-E7)/E7</f>
        <v>-0.51775200892326223</v>
      </c>
      <c r="G7" s="14">
        <v>1568</v>
      </c>
      <c r="H7" s="15">
        <v>69</v>
      </c>
      <c r="I7" s="15">
        <f t="shared" ref="I7:I13" si="0">G7/H7</f>
        <v>22.724637681159422</v>
      </c>
      <c r="J7" s="10">
        <v>11</v>
      </c>
      <c r="K7" s="15">
        <v>3</v>
      </c>
      <c r="L7" s="12">
        <v>113124.83</v>
      </c>
      <c r="M7" s="14">
        <v>16118</v>
      </c>
      <c r="N7" s="16">
        <v>45492</v>
      </c>
      <c r="O7" s="22" t="s">
        <v>102</v>
      </c>
    </row>
    <row r="8" spans="1:15" s="17" customFormat="1" ht="24.95" customHeight="1">
      <c r="A8" s="10">
        <v>6</v>
      </c>
      <c r="B8" s="15" t="s">
        <v>17</v>
      </c>
      <c r="C8" s="11" t="s">
        <v>163</v>
      </c>
      <c r="D8" s="20">
        <v>7878.61</v>
      </c>
      <c r="E8" s="12" t="s">
        <v>15</v>
      </c>
      <c r="F8" s="13" t="s">
        <v>15</v>
      </c>
      <c r="G8" s="21">
        <v>1456</v>
      </c>
      <c r="H8" s="14">
        <v>118</v>
      </c>
      <c r="I8" s="15">
        <f t="shared" si="0"/>
        <v>12.338983050847459</v>
      </c>
      <c r="J8" s="15">
        <v>17</v>
      </c>
      <c r="K8" s="15">
        <v>1</v>
      </c>
      <c r="L8" s="20">
        <v>9586.61</v>
      </c>
      <c r="M8" s="21">
        <v>1775</v>
      </c>
      <c r="N8" s="16">
        <v>45506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145</v>
      </c>
      <c r="D9" s="12">
        <v>7517.61</v>
      </c>
      <c r="E9" s="12">
        <v>16250.15</v>
      </c>
      <c r="F9" s="13">
        <f>(D9-E9)/E9</f>
        <v>-0.53738211647277112</v>
      </c>
      <c r="G9" s="14">
        <v>1039</v>
      </c>
      <c r="H9" s="15">
        <v>45</v>
      </c>
      <c r="I9" s="15">
        <f t="shared" si="0"/>
        <v>23.088888888888889</v>
      </c>
      <c r="J9" s="10">
        <v>11</v>
      </c>
      <c r="K9" s="15">
        <v>3</v>
      </c>
      <c r="L9" s="12">
        <v>77256.210000000006</v>
      </c>
      <c r="M9" s="14">
        <v>10849</v>
      </c>
      <c r="N9" s="16">
        <v>45492</v>
      </c>
      <c r="O9" s="22" t="s">
        <v>12</v>
      </c>
    </row>
    <row r="10" spans="1:15" s="17" customFormat="1" ht="24.95" customHeight="1">
      <c r="A10" s="10">
        <v>8</v>
      </c>
      <c r="B10" s="15">
        <v>6</v>
      </c>
      <c r="C10" s="11" t="s">
        <v>154</v>
      </c>
      <c r="D10" s="12">
        <v>5836.16</v>
      </c>
      <c r="E10" s="12">
        <v>12326.61</v>
      </c>
      <c r="F10" s="13">
        <f>(D10-E10)/E10</f>
        <v>-0.52653973801393894</v>
      </c>
      <c r="G10" s="14">
        <v>1092</v>
      </c>
      <c r="H10" s="15">
        <v>77</v>
      </c>
      <c r="I10" s="15">
        <f t="shared" si="0"/>
        <v>14.181818181818182</v>
      </c>
      <c r="J10" s="10">
        <v>16</v>
      </c>
      <c r="K10" s="15">
        <v>2</v>
      </c>
      <c r="L10" s="12">
        <v>28742.560000000001</v>
      </c>
      <c r="M10" s="14">
        <v>5550</v>
      </c>
      <c r="N10" s="16">
        <v>45499</v>
      </c>
      <c r="O10" s="22" t="s">
        <v>14</v>
      </c>
    </row>
    <row r="11" spans="1:15" s="17" customFormat="1" ht="24.95" customHeight="1">
      <c r="A11" s="10">
        <v>9</v>
      </c>
      <c r="B11" s="15" t="s">
        <v>17</v>
      </c>
      <c r="C11" s="11" t="s">
        <v>162</v>
      </c>
      <c r="D11" s="12">
        <v>3239.11</v>
      </c>
      <c r="E11" s="12" t="s">
        <v>15</v>
      </c>
      <c r="F11" s="13" t="s">
        <v>15</v>
      </c>
      <c r="G11" s="14">
        <v>467</v>
      </c>
      <c r="H11" s="15">
        <v>64</v>
      </c>
      <c r="I11" s="15">
        <f t="shared" si="0"/>
        <v>7.296875</v>
      </c>
      <c r="J11" s="10">
        <v>14</v>
      </c>
      <c r="K11" s="15">
        <v>1</v>
      </c>
      <c r="L11" s="12">
        <v>3239.11</v>
      </c>
      <c r="M11" s="14">
        <v>467</v>
      </c>
      <c r="N11" s="16">
        <v>45506</v>
      </c>
      <c r="O11" s="22" t="s">
        <v>45</v>
      </c>
    </row>
    <row r="12" spans="1:15" s="17" customFormat="1" ht="24.75" customHeight="1">
      <c r="A12" s="10">
        <v>10</v>
      </c>
      <c r="B12" s="10">
        <v>7</v>
      </c>
      <c r="C12" s="11" t="s">
        <v>114</v>
      </c>
      <c r="D12" s="20">
        <v>2390.64</v>
      </c>
      <c r="E12" s="20">
        <v>7189.41</v>
      </c>
      <c r="F12" s="13">
        <f>(D12-E12)/E12</f>
        <v>-0.66747758160961757</v>
      </c>
      <c r="G12" s="21">
        <v>333</v>
      </c>
      <c r="H12" s="14">
        <v>18</v>
      </c>
      <c r="I12" s="15">
        <f t="shared" si="0"/>
        <v>18.5</v>
      </c>
      <c r="J12" s="14">
        <v>5</v>
      </c>
      <c r="K12" s="15">
        <v>6</v>
      </c>
      <c r="L12" s="20">
        <v>170915.48</v>
      </c>
      <c r="M12" s="21">
        <v>24115</v>
      </c>
      <c r="N12" s="16">
        <v>45471</v>
      </c>
      <c r="O12" s="22" t="s">
        <v>115</v>
      </c>
    </row>
    <row r="13" spans="1:15" s="17" customFormat="1" ht="24.95" customHeight="1">
      <c r="A13" s="10">
        <v>11</v>
      </c>
      <c r="B13" s="10">
        <v>9</v>
      </c>
      <c r="C13" s="11" t="s">
        <v>123</v>
      </c>
      <c r="D13" s="20">
        <v>1438.64</v>
      </c>
      <c r="E13" s="20">
        <v>2335.59</v>
      </c>
      <c r="F13" s="13">
        <f>(D13-E13)/E13</f>
        <v>-0.38403572544838777</v>
      </c>
      <c r="G13" s="21">
        <v>230</v>
      </c>
      <c r="H13" s="14">
        <v>10</v>
      </c>
      <c r="I13" s="15">
        <f t="shared" si="0"/>
        <v>23</v>
      </c>
      <c r="J13" s="14">
        <v>5</v>
      </c>
      <c r="K13" s="15">
        <v>5</v>
      </c>
      <c r="L13" s="20">
        <v>47133.23</v>
      </c>
      <c r="M13" s="21">
        <v>7030</v>
      </c>
      <c r="N13" s="16">
        <v>45478</v>
      </c>
      <c r="O13" s="22" t="s">
        <v>18</v>
      </c>
    </row>
    <row r="14" spans="1:15" s="17" customFormat="1" ht="24.95" customHeight="1">
      <c r="A14" s="10">
        <v>12</v>
      </c>
      <c r="B14" s="15">
        <v>8</v>
      </c>
      <c r="C14" s="11" t="s">
        <v>153</v>
      </c>
      <c r="D14" s="12">
        <v>719</v>
      </c>
      <c r="E14" s="12">
        <v>2767</v>
      </c>
      <c r="F14" s="13">
        <f>(D14-E14)/E14</f>
        <v>-0.74015178894109146</v>
      </c>
      <c r="G14" s="14">
        <v>118</v>
      </c>
      <c r="H14" s="13" t="s">
        <v>15</v>
      </c>
      <c r="I14" s="13" t="s">
        <v>15</v>
      </c>
      <c r="J14" s="10">
        <v>5</v>
      </c>
      <c r="K14" s="15">
        <v>2</v>
      </c>
      <c r="L14" s="12">
        <v>5131</v>
      </c>
      <c r="M14" s="14">
        <v>805</v>
      </c>
      <c r="N14" s="16">
        <v>45499</v>
      </c>
      <c r="O14" s="22" t="s">
        <v>13</v>
      </c>
    </row>
    <row r="15" spans="1:15" s="17" customFormat="1" ht="24.95" customHeight="1">
      <c r="A15" s="10">
        <v>13</v>
      </c>
      <c r="B15" s="12" t="s">
        <v>15</v>
      </c>
      <c r="C15" s="18" t="s">
        <v>164</v>
      </c>
      <c r="D15" s="12">
        <v>360</v>
      </c>
      <c r="E15" s="12" t="s">
        <v>15</v>
      </c>
      <c r="F15" s="13" t="s">
        <v>15</v>
      </c>
      <c r="G15" s="14">
        <v>52</v>
      </c>
      <c r="H15" s="10">
        <v>1</v>
      </c>
      <c r="I15" s="15">
        <f>G15/H15</f>
        <v>52</v>
      </c>
      <c r="J15" s="10">
        <v>1</v>
      </c>
      <c r="K15" s="15" t="s">
        <v>15</v>
      </c>
      <c r="L15" s="12">
        <v>4116.3099999999995</v>
      </c>
      <c r="M15" s="14">
        <v>749</v>
      </c>
      <c r="N15" s="16">
        <v>45338</v>
      </c>
      <c r="O15" s="27" t="s">
        <v>80</v>
      </c>
    </row>
    <row r="16" spans="1:15" s="17" customFormat="1" ht="24.95" customHeight="1">
      <c r="A16" s="10">
        <v>14</v>
      </c>
      <c r="B16" s="12" t="s">
        <v>15</v>
      </c>
      <c r="C16" s="18" t="s">
        <v>105</v>
      </c>
      <c r="D16" s="12">
        <v>259</v>
      </c>
      <c r="E16" s="12" t="s">
        <v>15</v>
      </c>
      <c r="F16" s="13" t="s">
        <v>15</v>
      </c>
      <c r="G16" s="14">
        <v>101</v>
      </c>
      <c r="H16" s="10">
        <v>12</v>
      </c>
      <c r="I16" s="15">
        <f>G16/H16</f>
        <v>8.4166666666666661</v>
      </c>
      <c r="J16" s="10">
        <v>4</v>
      </c>
      <c r="K16" s="15" t="s">
        <v>15</v>
      </c>
      <c r="L16" s="12">
        <v>137809.37</v>
      </c>
      <c r="M16" s="14">
        <v>26559</v>
      </c>
      <c r="N16" s="16">
        <v>45331</v>
      </c>
      <c r="O16" s="27" t="s">
        <v>11</v>
      </c>
    </row>
    <row r="17" spans="1:15" s="17" customFormat="1" ht="24.95" customHeight="1">
      <c r="A17" s="10">
        <v>15</v>
      </c>
      <c r="B17" s="10">
        <v>16</v>
      </c>
      <c r="C17" s="11" t="s">
        <v>126</v>
      </c>
      <c r="D17" s="12">
        <v>213</v>
      </c>
      <c r="E17" s="12">
        <v>355</v>
      </c>
      <c r="F17" s="13">
        <f>(D17-E17)/E17</f>
        <v>-0.4</v>
      </c>
      <c r="G17" s="14">
        <v>28</v>
      </c>
      <c r="H17" s="15" t="s">
        <v>15</v>
      </c>
      <c r="I17" s="15" t="s">
        <v>15</v>
      </c>
      <c r="J17" s="10">
        <v>1</v>
      </c>
      <c r="K17" s="15">
        <v>5</v>
      </c>
      <c r="L17" s="12">
        <v>32408</v>
      </c>
      <c r="M17" s="14">
        <v>4738</v>
      </c>
      <c r="N17" s="16">
        <v>45478</v>
      </c>
      <c r="O17" s="22" t="s">
        <v>13</v>
      </c>
    </row>
    <row r="18" spans="1:15" s="17" customFormat="1" ht="24.95" customHeight="1">
      <c r="A18" s="10">
        <v>16</v>
      </c>
      <c r="B18" s="10">
        <v>12</v>
      </c>
      <c r="C18" s="11" t="s">
        <v>142</v>
      </c>
      <c r="D18" s="12">
        <v>198.6</v>
      </c>
      <c r="E18" s="12">
        <v>1609.7</v>
      </c>
      <c r="F18" s="13">
        <f>(D18-E18)/E18</f>
        <v>-0.87662297322482452</v>
      </c>
      <c r="G18" s="14">
        <v>27</v>
      </c>
      <c r="H18" s="15">
        <v>5</v>
      </c>
      <c r="I18" s="15">
        <f t="shared" ref="I18:I24" si="1">G18/H18</f>
        <v>5.4</v>
      </c>
      <c r="J18" s="10">
        <v>2</v>
      </c>
      <c r="K18" s="15">
        <v>3</v>
      </c>
      <c r="L18" s="12">
        <v>3758</v>
      </c>
      <c r="M18" s="14">
        <v>598</v>
      </c>
      <c r="N18" s="16">
        <v>45492</v>
      </c>
      <c r="O18" s="22" t="s">
        <v>86</v>
      </c>
    </row>
    <row r="19" spans="1:15" s="17" customFormat="1" ht="24.95" customHeight="1">
      <c r="A19" s="10">
        <v>17</v>
      </c>
      <c r="B19" s="10">
        <v>24</v>
      </c>
      <c r="C19" s="18" t="s">
        <v>100</v>
      </c>
      <c r="D19" s="12">
        <v>166.4</v>
      </c>
      <c r="E19" s="12">
        <v>149</v>
      </c>
      <c r="F19" s="13">
        <f>(D19-E19)/E19</f>
        <v>0.11677852348993292</v>
      </c>
      <c r="G19" s="14">
        <v>26</v>
      </c>
      <c r="H19" s="10">
        <v>3</v>
      </c>
      <c r="I19" s="15">
        <f t="shared" si="1"/>
        <v>8.6666666666666661</v>
      </c>
      <c r="J19" s="10">
        <v>2</v>
      </c>
      <c r="K19" s="15">
        <v>7</v>
      </c>
      <c r="L19" s="12">
        <v>21781.330000000005</v>
      </c>
      <c r="M19" s="14">
        <v>3467</v>
      </c>
      <c r="N19" s="16">
        <v>45464</v>
      </c>
      <c r="O19" s="27" t="s">
        <v>14</v>
      </c>
    </row>
    <row r="20" spans="1:15" s="17" customFormat="1" ht="24.95" customHeight="1">
      <c r="A20" s="10">
        <v>18</v>
      </c>
      <c r="B20" s="10">
        <v>14</v>
      </c>
      <c r="C20" s="11" t="s">
        <v>138</v>
      </c>
      <c r="D20" s="12">
        <v>158</v>
      </c>
      <c r="E20" s="12">
        <v>1042.5</v>
      </c>
      <c r="F20" s="13">
        <f>(D20-E20)/E20</f>
        <v>-0.84844124700239809</v>
      </c>
      <c r="G20" s="14">
        <v>30</v>
      </c>
      <c r="H20" s="15">
        <v>4</v>
      </c>
      <c r="I20" s="15">
        <f t="shared" si="1"/>
        <v>7.5</v>
      </c>
      <c r="J20" s="10">
        <v>3</v>
      </c>
      <c r="K20" s="15">
        <v>4</v>
      </c>
      <c r="L20" s="12">
        <v>21975.72</v>
      </c>
      <c r="M20" s="14">
        <v>3401</v>
      </c>
      <c r="N20" s="16">
        <v>45485</v>
      </c>
      <c r="O20" s="22" t="s">
        <v>45</v>
      </c>
    </row>
    <row r="21" spans="1:15" s="17" customFormat="1" ht="24.95" customHeight="1">
      <c r="A21" s="10">
        <v>19</v>
      </c>
      <c r="B21" s="12" t="s">
        <v>15</v>
      </c>
      <c r="C21" s="18" t="s">
        <v>106</v>
      </c>
      <c r="D21" s="12">
        <v>102.5</v>
      </c>
      <c r="E21" s="12" t="s">
        <v>15</v>
      </c>
      <c r="F21" s="13" t="s">
        <v>15</v>
      </c>
      <c r="G21" s="14">
        <v>41</v>
      </c>
      <c r="H21" s="10">
        <v>12</v>
      </c>
      <c r="I21" s="15">
        <f t="shared" si="1"/>
        <v>3.4166666666666665</v>
      </c>
      <c r="J21" s="10">
        <v>4</v>
      </c>
      <c r="K21" s="15" t="s">
        <v>15</v>
      </c>
      <c r="L21" s="12">
        <v>207300.46</v>
      </c>
      <c r="M21" s="14">
        <v>42260</v>
      </c>
      <c r="N21" s="16">
        <v>45121</v>
      </c>
      <c r="O21" s="27" t="s">
        <v>11</v>
      </c>
    </row>
    <row r="22" spans="1:15" s="17" customFormat="1" ht="24.95" customHeight="1">
      <c r="A22" s="10">
        <v>20</v>
      </c>
      <c r="B22" s="10">
        <v>17</v>
      </c>
      <c r="C22" s="11" t="s">
        <v>117</v>
      </c>
      <c r="D22" s="20">
        <v>86</v>
      </c>
      <c r="E22" s="20">
        <v>338</v>
      </c>
      <c r="F22" s="13">
        <f t="shared" ref="F22:F28" si="2">(D22-E22)/E22</f>
        <v>-0.74556213017751483</v>
      </c>
      <c r="G22" s="21">
        <v>12</v>
      </c>
      <c r="H22" s="14">
        <v>3</v>
      </c>
      <c r="I22" s="15">
        <f t="shared" si="1"/>
        <v>4</v>
      </c>
      <c r="J22" s="14">
        <v>2</v>
      </c>
      <c r="K22" s="15">
        <v>6</v>
      </c>
      <c r="L22" s="20">
        <v>4872.1400000000003</v>
      </c>
      <c r="M22" s="21">
        <v>821</v>
      </c>
      <c r="N22" s="16">
        <v>45471</v>
      </c>
      <c r="O22" s="22" t="s">
        <v>80</v>
      </c>
    </row>
    <row r="23" spans="1:15" s="17" customFormat="1" ht="24.95" customHeight="1">
      <c r="A23" s="10">
        <v>21</v>
      </c>
      <c r="B23" s="10">
        <v>15</v>
      </c>
      <c r="C23" s="11" t="s">
        <v>25</v>
      </c>
      <c r="D23" s="12">
        <v>71.900000000000006</v>
      </c>
      <c r="E23" s="12">
        <v>854.87</v>
      </c>
      <c r="F23" s="13">
        <f t="shared" si="2"/>
        <v>-0.91589364464772427</v>
      </c>
      <c r="G23" s="14">
        <v>17</v>
      </c>
      <c r="H23" s="10">
        <v>2</v>
      </c>
      <c r="I23" s="15">
        <f t="shared" si="1"/>
        <v>8.5</v>
      </c>
      <c r="J23" s="10">
        <v>2</v>
      </c>
      <c r="K23" s="15">
        <v>11</v>
      </c>
      <c r="L23" s="12">
        <v>530847.71</v>
      </c>
      <c r="M23" s="14">
        <v>98386</v>
      </c>
      <c r="N23" s="16">
        <v>45436</v>
      </c>
      <c r="O23" s="22" t="s">
        <v>43</v>
      </c>
    </row>
    <row r="24" spans="1:15" s="17" customFormat="1" ht="24.95" customHeight="1">
      <c r="A24" s="10">
        <v>22</v>
      </c>
      <c r="B24" s="10">
        <v>10</v>
      </c>
      <c r="C24" s="11" t="s">
        <v>134</v>
      </c>
      <c r="D24" s="12">
        <v>51</v>
      </c>
      <c r="E24" s="12">
        <v>1723.46</v>
      </c>
      <c r="F24" s="13">
        <f t="shared" si="2"/>
        <v>-0.97040836456894852</v>
      </c>
      <c r="G24" s="14">
        <v>9</v>
      </c>
      <c r="H24" s="15">
        <v>2</v>
      </c>
      <c r="I24" s="15">
        <f t="shared" si="1"/>
        <v>4.5</v>
      </c>
      <c r="J24" s="10">
        <v>2</v>
      </c>
      <c r="K24" s="15">
        <v>4</v>
      </c>
      <c r="L24" s="12">
        <v>36842.239999999998</v>
      </c>
      <c r="M24" s="14">
        <v>6030</v>
      </c>
      <c r="N24" s="16">
        <v>45485</v>
      </c>
      <c r="O24" s="22" t="s">
        <v>43</v>
      </c>
    </row>
    <row r="25" spans="1:15" s="17" customFormat="1" ht="24.75" customHeight="1">
      <c r="A25" s="10">
        <v>23</v>
      </c>
      <c r="B25" s="10">
        <v>16</v>
      </c>
      <c r="C25" s="11" t="s">
        <v>133</v>
      </c>
      <c r="D25" s="12">
        <v>49</v>
      </c>
      <c r="E25" s="12">
        <v>90</v>
      </c>
      <c r="F25" s="13">
        <f t="shared" si="2"/>
        <v>-0.45555555555555555</v>
      </c>
      <c r="G25" s="14">
        <v>9</v>
      </c>
      <c r="H25" s="13" t="s">
        <v>15</v>
      </c>
      <c r="I25" s="13" t="s">
        <v>15</v>
      </c>
      <c r="J25" s="10">
        <v>1</v>
      </c>
      <c r="K25" s="15">
        <v>4</v>
      </c>
      <c r="L25" s="12">
        <v>1633</v>
      </c>
      <c r="M25" s="14">
        <v>300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0">
        <v>29</v>
      </c>
      <c r="C26" s="11" t="s">
        <v>39</v>
      </c>
      <c r="D26" s="12">
        <v>40</v>
      </c>
      <c r="E26" s="12">
        <v>44.4</v>
      </c>
      <c r="F26" s="13">
        <f t="shared" si="2"/>
        <v>-9.9099099099099072E-2</v>
      </c>
      <c r="G26" s="14">
        <v>5</v>
      </c>
      <c r="H26" s="15">
        <v>1</v>
      </c>
      <c r="I26" s="15">
        <f>G26/H26</f>
        <v>5</v>
      </c>
      <c r="J26" s="10">
        <v>1</v>
      </c>
      <c r="K26" s="15">
        <v>20</v>
      </c>
      <c r="L26" s="12">
        <v>68325.899999999994</v>
      </c>
      <c r="M26" s="14">
        <v>10554</v>
      </c>
      <c r="N26" s="16">
        <v>45379</v>
      </c>
      <c r="O26" s="22" t="s">
        <v>23</v>
      </c>
    </row>
    <row r="27" spans="1:15" s="17" customFormat="1" ht="24.75" customHeight="1">
      <c r="A27" s="10">
        <v>25</v>
      </c>
      <c r="B27" s="10">
        <v>13</v>
      </c>
      <c r="C27" s="11" t="s">
        <v>143</v>
      </c>
      <c r="D27" s="12">
        <v>38</v>
      </c>
      <c r="E27" s="12">
        <v>1092</v>
      </c>
      <c r="F27" s="13">
        <f t="shared" si="2"/>
        <v>-0.96520146520146521</v>
      </c>
      <c r="G27" s="14">
        <v>11</v>
      </c>
      <c r="H27" s="13" t="s">
        <v>15</v>
      </c>
      <c r="I27" s="13" t="s">
        <v>15</v>
      </c>
      <c r="J27" s="10">
        <v>2</v>
      </c>
      <c r="K27" s="15">
        <v>3</v>
      </c>
      <c r="L27" s="12">
        <v>10592</v>
      </c>
      <c r="M27" s="14">
        <v>2278</v>
      </c>
      <c r="N27" s="16">
        <v>45492</v>
      </c>
      <c r="O27" s="22" t="s">
        <v>13</v>
      </c>
    </row>
    <row r="28" spans="1:15" s="17" customFormat="1" ht="24.75" customHeight="1">
      <c r="A28" s="10">
        <v>26</v>
      </c>
      <c r="B28" s="10">
        <v>22</v>
      </c>
      <c r="C28" s="11" t="s">
        <v>112</v>
      </c>
      <c r="D28" s="12">
        <v>38</v>
      </c>
      <c r="E28" s="12">
        <v>193</v>
      </c>
      <c r="F28" s="13">
        <f t="shared" si="2"/>
        <v>-0.80310880829015541</v>
      </c>
      <c r="G28" s="14">
        <v>8</v>
      </c>
      <c r="H28" s="15">
        <v>1</v>
      </c>
      <c r="I28" s="15">
        <f t="shared" ref="I28:I33" si="3">G28/H28</f>
        <v>8</v>
      </c>
      <c r="J28" s="10">
        <v>1</v>
      </c>
      <c r="K28" s="15" t="s">
        <v>15</v>
      </c>
      <c r="L28" s="12">
        <v>4690.55</v>
      </c>
      <c r="M28" s="14">
        <v>788</v>
      </c>
      <c r="N28" s="16">
        <v>45471</v>
      </c>
      <c r="O28" s="22" t="s">
        <v>11</v>
      </c>
    </row>
    <row r="29" spans="1:15" s="17" customFormat="1" ht="24.75" customHeight="1">
      <c r="A29" s="10">
        <v>27</v>
      </c>
      <c r="B29" s="12" t="s">
        <v>15</v>
      </c>
      <c r="C29" s="11" t="s">
        <v>36</v>
      </c>
      <c r="D29" s="12">
        <v>20.399999999999999</v>
      </c>
      <c r="E29" s="12" t="s">
        <v>15</v>
      </c>
      <c r="F29" s="13" t="s">
        <v>15</v>
      </c>
      <c r="G29" s="14">
        <v>3</v>
      </c>
      <c r="H29" s="15">
        <v>1</v>
      </c>
      <c r="I29" s="15">
        <f t="shared" si="3"/>
        <v>3</v>
      </c>
      <c r="J29" s="10">
        <v>1</v>
      </c>
      <c r="K29" s="15" t="s">
        <v>15</v>
      </c>
      <c r="L29" s="12">
        <v>7620.06</v>
      </c>
      <c r="M29" s="14">
        <v>1370</v>
      </c>
      <c r="N29" s="16">
        <v>45429</v>
      </c>
      <c r="O29" s="22" t="s">
        <v>23</v>
      </c>
    </row>
    <row r="30" spans="1:15" s="17" customFormat="1" ht="24.75" customHeight="1">
      <c r="A30" s="10">
        <v>28</v>
      </c>
      <c r="B30" s="15" t="s">
        <v>73</v>
      </c>
      <c r="C30" s="11" t="s">
        <v>35</v>
      </c>
      <c r="D30" s="12">
        <v>16</v>
      </c>
      <c r="E30" s="12" t="s">
        <v>15</v>
      </c>
      <c r="F30" s="13" t="s">
        <v>15</v>
      </c>
      <c r="G30" s="14">
        <v>2</v>
      </c>
      <c r="H30" s="15">
        <v>1</v>
      </c>
      <c r="I30" s="15">
        <f t="shared" si="3"/>
        <v>2</v>
      </c>
      <c r="J30" s="10">
        <v>1</v>
      </c>
      <c r="K30" s="13" t="s">
        <v>15</v>
      </c>
      <c r="L30" s="12">
        <v>5759.11</v>
      </c>
      <c r="M30" s="14">
        <v>962</v>
      </c>
      <c r="N30" s="16">
        <v>45443</v>
      </c>
      <c r="O30" s="22" t="s">
        <v>46</v>
      </c>
    </row>
    <row r="31" spans="1:15" s="17" customFormat="1" ht="24.75" customHeight="1">
      <c r="A31" s="10">
        <v>29</v>
      </c>
      <c r="B31" s="15">
        <v>33</v>
      </c>
      <c r="C31" s="11" t="s">
        <v>48</v>
      </c>
      <c r="D31" s="12">
        <v>15</v>
      </c>
      <c r="E31" s="12">
        <v>30</v>
      </c>
      <c r="F31" s="13">
        <f>(D31-E31)/E31</f>
        <v>-0.5</v>
      </c>
      <c r="G31" s="14">
        <v>5</v>
      </c>
      <c r="H31" s="15">
        <v>2</v>
      </c>
      <c r="I31" s="15">
        <f t="shared" si="3"/>
        <v>2.5</v>
      </c>
      <c r="J31" s="10">
        <v>1</v>
      </c>
      <c r="K31" s="15" t="s">
        <v>15</v>
      </c>
      <c r="L31" s="12">
        <v>1835.3</v>
      </c>
      <c r="M31" s="14">
        <v>551</v>
      </c>
      <c r="N31" s="16">
        <v>45443</v>
      </c>
      <c r="O31" s="22" t="s">
        <v>47</v>
      </c>
    </row>
    <row r="32" spans="1:15" s="17" customFormat="1" ht="24.75" customHeight="1">
      <c r="A32" s="10">
        <v>30</v>
      </c>
      <c r="B32" s="10">
        <v>32</v>
      </c>
      <c r="C32" s="11" t="s">
        <v>85</v>
      </c>
      <c r="D32" s="12">
        <v>9</v>
      </c>
      <c r="E32" s="12">
        <v>13</v>
      </c>
      <c r="F32" s="13">
        <f>(D32-E32)/E32</f>
        <v>-0.30769230769230771</v>
      </c>
      <c r="G32" s="14">
        <v>3</v>
      </c>
      <c r="H32" s="15">
        <v>2</v>
      </c>
      <c r="I32" s="15">
        <f t="shared" si="3"/>
        <v>1.5</v>
      </c>
      <c r="J32" s="10">
        <v>1</v>
      </c>
      <c r="K32" s="15">
        <v>8</v>
      </c>
      <c r="L32" s="12">
        <v>2378.58</v>
      </c>
      <c r="M32" s="14">
        <v>414</v>
      </c>
      <c r="N32" s="16">
        <v>45457</v>
      </c>
      <c r="O32" s="22" t="s">
        <v>86</v>
      </c>
    </row>
    <row r="33" spans="1:15" s="17" customFormat="1" ht="24.75" customHeight="1">
      <c r="A33" s="10">
        <v>31</v>
      </c>
      <c r="B33" s="10">
        <v>25</v>
      </c>
      <c r="C33" s="18" t="s">
        <v>110</v>
      </c>
      <c r="D33" s="12">
        <v>8</v>
      </c>
      <c r="E33" s="12">
        <v>91.6</v>
      </c>
      <c r="F33" s="13">
        <f>(D33-E33)/E33</f>
        <v>-0.9126637554585153</v>
      </c>
      <c r="G33" s="14">
        <v>1</v>
      </c>
      <c r="H33" s="10">
        <v>1</v>
      </c>
      <c r="I33" s="15">
        <f t="shared" si="3"/>
        <v>1</v>
      </c>
      <c r="J33" s="10">
        <v>1</v>
      </c>
      <c r="K33" s="13" t="s">
        <v>15</v>
      </c>
      <c r="L33" s="12">
        <v>215537.4</v>
      </c>
      <c r="M33" s="14">
        <v>33349</v>
      </c>
      <c r="N33" s="16">
        <v>45191</v>
      </c>
      <c r="O33" s="27" t="s">
        <v>23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SUM(Table13234567891011[Pajamos 
(GBO)])</f>
        <v>189556.06999999998</v>
      </c>
      <c r="E34" s="36" t="s">
        <v>165</v>
      </c>
      <c r="F34" s="37">
        <f t="shared" ref="F34" si="4">(D34-E34)/E34</f>
        <v>-0.38024406910441522</v>
      </c>
      <c r="G34" s="38">
        <f>SUM(Table13234567891011[Žiūrovų sk. 
(ADM)])</f>
        <v>26714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ABAF69-8750-4EBD-8BD3-0DF756F13D2B}">
  <dimension ref="A1:XFC35"/>
  <sheetViews>
    <sheetView topLeftCell="A8" zoomScale="60" zoomScaleNormal="60" workbookViewId="0">
      <selection activeCell="O20" sqref="O20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151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156</v>
      </c>
      <c r="D3" s="12">
        <v>136143.29999999999</v>
      </c>
      <c r="E3" s="12" t="s">
        <v>15</v>
      </c>
      <c r="F3" s="13" t="s">
        <v>15</v>
      </c>
      <c r="G3" s="14">
        <v>15994</v>
      </c>
      <c r="H3" s="15">
        <v>214</v>
      </c>
      <c r="I3" s="15">
        <f t="shared" ref="I3:I9" si="0">G3/H3</f>
        <v>74.738317757009341</v>
      </c>
      <c r="J3" s="10">
        <v>15</v>
      </c>
      <c r="K3" s="15">
        <v>1</v>
      </c>
      <c r="L3" s="12">
        <v>221304.14</v>
      </c>
      <c r="M3" s="14">
        <v>26585</v>
      </c>
      <c r="N3" s="16">
        <v>45499</v>
      </c>
      <c r="O3" s="22" t="s">
        <v>18</v>
      </c>
    </row>
    <row r="4" spans="1:15" s="17" customFormat="1" ht="24.95" customHeight="1">
      <c r="A4" s="10">
        <v>2</v>
      </c>
      <c r="B4" s="10">
        <v>1</v>
      </c>
      <c r="C4" s="11" t="s">
        <v>122</v>
      </c>
      <c r="D4" s="12">
        <v>69043.08</v>
      </c>
      <c r="E4" s="12">
        <v>65541.759999999995</v>
      </c>
      <c r="F4" s="13">
        <f>(D4-E4)/E4</f>
        <v>5.3421208096944714E-2</v>
      </c>
      <c r="G4" s="14">
        <v>11567</v>
      </c>
      <c r="H4" s="15">
        <v>203</v>
      </c>
      <c r="I4" s="15">
        <f t="shared" si="0"/>
        <v>56.980295566502463</v>
      </c>
      <c r="J4" s="10">
        <v>21</v>
      </c>
      <c r="K4" s="15">
        <v>4</v>
      </c>
      <c r="L4" s="12">
        <v>783293.26</v>
      </c>
      <c r="M4" s="14">
        <v>133280</v>
      </c>
      <c r="N4" s="16">
        <v>45478</v>
      </c>
      <c r="O4" s="22" t="s">
        <v>45</v>
      </c>
    </row>
    <row r="5" spans="1:15" s="17" customFormat="1" ht="24.95" customHeight="1">
      <c r="A5" s="10">
        <v>3</v>
      </c>
      <c r="B5" s="10">
        <v>3</v>
      </c>
      <c r="C5" s="18" t="s">
        <v>91</v>
      </c>
      <c r="D5" s="12">
        <v>25155.71</v>
      </c>
      <c r="E5" s="12">
        <v>28617</v>
      </c>
      <c r="F5" s="13">
        <f>(D5-E5)/E5</f>
        <v>-0.12095223119124998</v>
      </c>
      <c r="G5" s="14">
        <v>4396</v>
      </c>
      <c r="H5" s="10">
        <v>96</v>
      </c>
      <c r="I5" s="15">
        <f t="shared" si="0"/>
        <v>45.791666666666664</v>
      </c>
      <c r="J5" s="15">
        <v>19</v>
      </c>
      <c r="K5" s="15">
        <v>7</v>
      </c>
      <c r="L5" s="12">
        <v>1103118.3500000001</v>
      </c>
      <c r="M5" s="14">
        <v>188208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0">
        <v>2</v>
      </c>
      <c r="C6" s="11" t="s">
        <v>144</v>
      </c>
      <c r="D6" s="12">
        <v>23964.33</v>
      </c>
      <c r="E6" s="12">
        <v>28935.040000000001</v>
      </c>
      <c r="F6" s="13">
        <f>(D6-E6)/E6</f>
        <v>-0.17178859956647716</v>
      </c>
      <c r="G6" s="14">
        <v>3192</v>
      </c>
      <c r="H6" s="15">
        <v>95</v>
      </c>
      <c r="I6" s="15">
        <f t="shared" si="0"/>
        <v>33.6</v>
      </c>
      <c r="J6" s="10">
        <v>13</v>
      </c>
      <c r="K6" s="15">
        <v>2</v>
      </c>
      <c r="L6" s="12">
        <v>82022.37</v>
      </c>
      <c r="M6" s="14">
        <v>11554</v>
      </c>
      <c r="N6" s="16">
        <v>45492</v>
      </c>
      <c r="O6" s="22" t="s">
        <v>102</v>
      </c>
    </row>
    <row r="7" spans="1:15" s="17" customFormat="1" ht="24.95" customHeight="1">
      <c r="A7" s="10">
        <v>5</v>
      </c>
      <c r="B7" s="10">
        <v>4</v>
      </c>
      <c r="C7" s="11" t="s">
        <v>145</v>
      </c>
      <c r="D7" s="12">
        <v>16250.15</v>
      </c>
      <c r="E7" s="12">
        <v>20959.45</v>
      </c>
      <c r="F7" s="13">
        <f>(D7-E7)/E7</f>
        <v>-0.22468623938128152</v>
      </c>
      <c r="G7" s="14">
        <v>2268</v>
      </c>
      <c r="H7" s="15">
        <v>74</v>
      </c>
      <c r="I7" s="15">
        <f t="shared" si="0"/>
        <v>30.648648648648649</v>
      </c>
      <c r="J7" s="10">
        <v>12</v>
      </c>
      <c r="K7" s="15">
        <v>2</v>
      </c>
      <c r="L7" s="12">
        <v>55954.879999999997</v>
      </c>
      <c r="M7" s="14">
        <v>7547</v>
      </c>
      <c r="N7" s="16">
        <v>45492</v>
      </c>
      <c r="O7" s="22" t="s">
        <v>12</v>
      </c>
    </row>
    <row r="8" spans="1:15" s="17" customFormat="1" ht="24.95" customHeight="1">
      <c r="A8" s="10">
        <v>6</v>
      </c>
      <c r="B8" s="15" t="s">
        <v>17</v>
      </c>
      <c r="C8" s="11" t="s">
        <v>154</v>
      </c>
      <c r="D8" s="12">
        <v>12326.61</v>
      </c>
      <c r="E8" s="13" t="s">
        <v>15</v>
      </c>
      <c r="F8" s="13" t="s">
        <v>15</v>
      </c>
      <c r="G8" s="14">
        <v>2290</v>
      </c>
      <c r="H8" s="15">
        <v>97</v>
      </c>
      <c r="I8" s="15">
        <f t="shared" si="0"/>
        <v>23.608247422680414</v>
      </c>
      <c r="J8" s="10">
        <v>16</v>
      </c>
      <c r="K8" s="15">
        <v>1</v>
      </c>
      <c r="L8" s="12">
        <v>12326.61</v>
      </c>
      <c r="M8" s="14">
        <v>2290</v>
      </c>
      <c r="N8" s="16">
        <v>45499</v>
      </c>
      <c r="O8" s="22" t="s">
        <v>14</v>
      </c>
    </row>
    <row r="9" spans="1:15" s="17" customFormat="1" ht="24.95" customHeight="1">
      <c r="A9" s="10">
        <v>7</v>
      </c>
      <c r="B9" s="10">
        <v>5</v>
      </c>
      <c r="C9" s="11" t="s">
        <v>114</v>
      </c>
      <c r="D9" s="20">
        <v>7189.41</v>
      </c>
      <c r="E9" s="20">
        <v>9005.7800000000007</v>
      </c>
      <c r="F9" s="13">
        <f>(D9-E9)/E9</f>
        <v>-0.20168935950023215</v>
      </c>
      <c r="G9" s="21">
        <v>994</v>
      </c>
      <c r="H9" s="14">
        <v>43</v>
      </c>
      <c r="I9" s="15">
        <f t="shared" si="0"/>
        <v>23.11627906976744</v>
      </c>
      <c r="J9" s="14">
        <v>9</v>
      </c>
      <c r="K9" s="15">
        <v>5</v>
      </c>
      <c r="L9" s="20">
        <v>162447.53</v>
      </c>
      <c r="M9" s="21">
        <v>22791</v>
      </c>
      <c r="N9" s="16">
        <v>45471</v>
      </c>
      <c r="O9" s="22" t="s">
        <v>115</v>
      </c>
    </row>
    <row r="10" spans="1:15" s="17" customFormat="1" ht="24.95" customHeight="1">
      <c r="A10" s="10">
        <v>8</v>
      </c>
      <c r="B10" s="15" t="s">
        <v>17</v>
      </c>
      <c r="C10" s="11" t="s">
        <v>153</v>
      </c>
      <c r="D10" s="12">
        <v>2767</v>
      </c>
      <c r="E10" s="13" t="s">
        <v>15</v>
      </c>
      <c r="F10" s="13" t="s">
        <v>15</v>
      </c>
      <c r="G10" s="14">
        <v>398</v>
      </c>
      <c r="H10" s="13" t="s">
        <v>15</v>
      </c>
      <c r="I10" s="13" t="s">
        <v>15</v>
      </c>
      <c r="J10" s="10">
        <v>12</v>
      </c>
      <c r="K10" s="15">
        <v>1</v>
      </c>
      <c r="L10" s="12">
        <v>2767</v>
      </c>
      <c r="M10" s="14">
        <v>398</v>
      </c>
      <c r="N10" s="16">
        <v>45499</v>
      </c>
      <c r="O10" s="22" t="s">
        <v>13</v>
      </c>
    </row>
    <row r="11" spans="1:15" s="17" customFormat="1" ht="24.95" customHeight="1">
      <c r="A11" s="10">
        <v>9</v>
      </c>
      <c r="B11" s="10">
        <v>8</v>
      </c>
      <c r="C11" s="11" t="s">
        <v>123</v>
      </c>
      <c r="D11" s="20">
        <v>2335.59</v>
      </c>
      <c r="E11" s="20">
        <v>3057</v>
      </c>
      <c r="F11" s="13">
        <f t="shared" ref="F11:F20" si="1">(D11-E11)/E11</f>
        <v>-0.23598626104023548</v>
      </c>
      <c r="G11" s="21">
        <v>340</v>
      </c>
      <c r="H11" s="14">
        <v>13</v>
      </c>
      <c r="I11" s="15">
        <f>G11/H11</f>
        <v>26.153846153846153</v>
      </c>
      <c r="J11" s="14">
        <v>6</v>
      </c>
      <c r="K11" s="15">
        <v>4</v>
      </c>
      <c r="L11" s="20">
        <v>43642.97</v>
      </c>
      <c r="M11" s="21">
        <v>6488</v>
      </c>
      <c r="N11" s="16">
        <v>45478</v>
      </c>
      <c r="O11" s="22" t="s">
        <v>18</v>
      </c>
    </row>
    <row r="12" spans="1:15" s="17" customFormat="1" ht="24.75" customHeight="1">
      <c r="A12" s="10">
        <v>10</v>
      </c>
      <c r="B12" s="10">
        <v>6</v>
      </c>
      <c r="C12" s="11" t="s">
        <v>134</v>
      </c>
      <c r="D12" s="12">
        <v>1723.46</v>
      </c>
      <c r="E12" s="12">
        <v>4006</v>
      </c>
      <c r="F12" s="13">
        <f t="shared" si="1"/>
        <v>-0.56978032950574142</v>
      </c>
      <c r="G12" s="14">
        <v>276</v>
      </c>
      <c r="H12" s="15">
        <v>18</v>
      </c>
      <c r="I12" s="15">
        <f>G12/H12</f>
        <v>15.333333333333334</v>
      </c>
      <c r="J12" s="10">
        <v>7</v>
      </c>
      <c r="K12" s="15">
        <v>3</v>
      </c>
      <c r="L12" s="12">
        <v>35471.43</v>
      </c>
      <c r="M12" s="14">
        <v>5790</v>
      </c>
      <c r="N12" s="16">
        <v>45485</v>
      </c>
      <c r="O12" s="22" t="s">
        <v>43</v>
      </c>
    </row>
    <row r="13" spans="1:15" s="17" customFormat="1" ht="24.95" customHeight="1">
      <c r="A13" s="10">
        <v>11</v>
      </c>
      <c r="B13" s="10">
        <v>11</v>
      </c>
      <c r="C13" s="11" t="s">
        <v>68</v>
      </c>
      <c r="D13" s="12">
        <v>1622.99</v>
      </c>
      <c r="E13" s="12">
        <v>1389.37</v>
      </c>
      <c r="F13" s="13">
        <f t="shared" si="1"/>
        <v>0.16814815347963474</v>
      </c>
      <c r="G13" s="14">
        <v>220</v>
      </c>
      <c r="H13" s="15">
        <v>6</v>
      </c>
      <c r="I13" s="15">
        <f>G13/H13</f>
        <v>36.666666666666664</v>
      </c>
      <c r="J13" s="10">
        <v>2</v>
      </c>
      <c r="K13" s="15">
        <v>8</v>
      </c>
      <c r="L13" s="12">
        <v>236142.66</v>
      </c>
      <c r="M13" s="14">
        <v>31934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15</v>
      </c>
      <c r="C14" s="11" t="s">
        <v>142</v>
      </c>
      <c r="D14" s="12">
        <v>1609.7</v>
      </c>
      <c r="E14" s="12">
        <v>375.1</v>
      </c>
      <c r="F14" s="13">
        <f t="shared" si="1"/>
        <v>3.2913889629432145</v>
      </c>
      <c r="G14" s="14">
        <v>257</v>
      </c>
      <c r="H14" s="15">
        <v>9</v>
      </c>
      <c r="I14" s="15">
        <f>G14/H14</f>
        <v>28.555555555555557</v>
      </c>
      <c r="J14" s="10">
        <v>5</v>
      </c>
      <c r="K14" s="15">
        <v>2</v>
      </c>
      <c r="L14" s="12">
        <v>3287.5</v>
      </c>
      <c r="M14" s="14">
        <v>522</v>
      </c>
      <c r="N14" s="16">
        <v>45492</v>
      </c>
      <c r="O14" s="22" t="s">
        <v>86</v>
      </c>
    </row>
    <row r="15" spans="1:15" s="17" customFormat="1" ht="24.95" customHeight="1">
      <c r="A15" s="10">
        <v>13</v>
      </c>
      <c r="B15" s="10">
        <v>7</v>
      </c>
      <c r="C15" s="11" t="s">
        <v>143</v>
      </c>
      <c r="D15" s="12">
        <v>1092</v>
      </c>
      <c r="E15" s="12">
        <v>3500</v>
      </c>
      <c r="F15" s="13">
        <f t="shared" si="1"/>
        <v>-0.68799999999999994</v>
      </c>
      <c r="G15" s="14">
        <v>226</v>
      </c>
      <c r="H15" s="13" t="s">
        <v>15</v>
      </c>
      <c r="I15" s="13" t="s">
        <v>15</v>
      </c>
      <c r="J15" s="10">
        <v>9</v>
      </c>
      <c r="K15" s="15">
        <v>2</v>
      </c>
      <c r="L15" s="12">
        <v>9193</v>
      </c>
      <c r="M15" s="14">
        <v>1969</v>
      </c>
      <c r="N15" s="16">
        <v>45492</v>
      </c>
      <c r="O15" s="22" t="s">
        <v>13</v>
      </c>
    </row>
    <row r="16" spans="1:15" s="17" customFormat="1" ht="24.95" customHeight="1">
      <c r="A16" s="10">
        <v>14</v>
      </c>
      <c r="B16" s="10">
        <v>10</v>
      </c>
      <c r="C16" s="11" t="s">
        <v>138</v>
      </c>
      <c r="D16" s="12">
        <v>1042.5</v>
      </c>
      <c r="E16" s="12">
        <v>2341.83</v>
      </c>
      <c r="F16" s="13">
        <f t="shared" si="1"/>
        <v>-0.55483532109504108</v>
      </c>
      <c r="G16" s="14">
        <v>140</v>
      </c>
      <c r="H16" s="15">
        <v>11</v>
      </c>
      <c r="I16" s="15">
        <f>G16/H16</f>
        <v>12.727272727272727</v>
      </c>
      <c r="J16" s="10">
        <v>6</v>
      </c>
      <c r="K16" s="15">
        <v>3</v>
      </c>
      <c r="L16" s="12">
        <v>21246.27</v>
      </c>
      <c r="M16" s="14">
        <v>3276</v>
      </c>
      <c r="N16" s="16">
        <v>45485</v>
      </c>
      <c r="O16" s="22" t="s">
        <v>45</v>
      </c>
    </row>
    <row r="17" spans="1:15" s="17" customFormat="1" ht="24.95" customHeight="1">
      <c r="A17" s="10">
        <v>15</v>
      </c>
      <c r="B17" s="10">
        <v>9</v>
      </c>
      <c r="C17" s="11" t="s">
        <v>25</v>
      </c>
      <c r="D17" s="12">
        <v>854.87</v>
      </c>
      <c r="E17" s="12">
        <v>2477.9499999999998</v>
      </c>
      <c r="F17" s="13">
        <f t="shared" si="1"/>
        <v>-0.65500918097621019</v>
      </c>
      <c r="G17" s="14">
        <v>154</v>
      </c>
      <c r="H17" s="10">
        <v>10</v>
      </c>
      <c r="I17" s="15">
        <f>G17/H17</f>
        <v>15.4</v>
      </c>
      <c r="J17" s="10">
        <v>4</v>
      </c>
      <c r="K17" s="15">
        <v>10</v>
      </c>
      <c r="L17" s="12">
        <v>529796.80000000005</v>
      </c>
      <c r="M17" s="14">
        <v>98171</v>
      </c>
      <c r="N17" s="16">
        <v>45436</v>
      </c>
      <c r="O17" s="22" t="s">
        <v>43</v>
      </c>
    </row>
    <row r="18" spans="1:15" s="17" customFormat="1" ht="24.95" customHeight="1">
      <c r="A18" s="10">
        <v>16</v>
      </c>
      <c r="B18" s="10">
        <v>12</v>
      </c>
      <c r="C18" s="11" t="s">
        <v>126</v>
      </c>
      <c r="D18" s="12">
        <v>355</v>
      </c>
      <c r="E18" s="12">
        <v>1115</v>
      </c>
      <c r="F18" s="13">
        <f t="shared" si="1"/>
        <v>-0.68161434977578472</v>
      </c>
      <c r="G18" s="14">
        <v>46</v>
      </c>
      <c r="H18" s="15" t="s">
        <v>15</v>
      </c>
      <c r="I18" s="15" t="s">
        <v>15</v>
      </c>
      <c r="J18" s="10">
        <v>1</v>
      </c>
      <c r="K18" s="15">
        <v>4</v>
      </c>
      <c r="L18" s="12">
        <v>32333</v>
      </c>
      <c r="M18" s="14">
        <v>4720</v>
      </c>
      <c r="N18" s="16">
        <v>45478</v>
      </c>
      <c r="O18" s="22" t="s">
        <v>13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338</v>
      </c>
      <c r="E19" s="20">
        <v>172.40000000000009</v>
      </c>
      <c r="F19" s="13">
        <f t="shared" si="1"/>
        <v>0.96055684454756274</v>
      </c>
      <c r="G19" s="21">
        <v>48</v>
      </c>
      <c r="H19" s="14">
        <v>2</v>
      </c>
      <c r="I19" s="15">
        <f t="shared" ref="I19:I27" si="2">G19/H19</f>
        <v>24</v>
      </c>
      <c r="J19" s="14">
        <v>2</v>
      </c>
      <c r="K19" s="15">
        <v>5</v>
      </c>
      <c r="L19" s="20">
        <v>4786.1400000000003</v>
      </c>
      <c r="M19" s="21">
        <v>809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16</v>
      </c>
      <c r="C20" s="11" t="s">
        <v>118</v>
      </c>
      <c r="D20" s="12">
        <v>300</v>
      </c>
      <c r="E20" s="12">
        <v>255</v>
      </c>
      <c r="F20" s="13">
        <f t="shared" si="1"/>
        <v>0.17647058823529413</v>
      </c>
      <c r="G20" s="14">
        <v>35</v>
      </c>
      <c r="H20" s="15">
        <v>3</v>
      </c>
      <c r="I20" s="15">
        <f t="shared" si="2"/>
        <v>11.666666666666666</v>
      </c>
      <c r="J20" s="10">
        <v>1</v>
      </c>
      <c r="K20" s="15">
        <v>5</v>
      </c>
      <c r="L20" s="12">
        <v>12220.89</v>
      </c>
      <c r="M20" s="14">
        <v>1986</v>
      </c>
      <c r="N20" s="16">
        <v>45471</v>
      </c>
      <c r="O20" s="22" t="s">
        <v>19</v>
      </c>
    </row>
    <row r="21" spans="1:15" s="17" customFormat="1" ht="24.95" customHeight="1">
      <c r="A21" s="10">
        <v>19</v>
      </c>
      <c r="B21" s="12" t="s">
        <v>15</v>
      </c>
      <c r="C21" s="11" t="s">
        <v>38</v>
      </c>
      <c r="D21" s="12">
        <v>286</v>
      </c>
      <c r="E21" s="12" t="s">
        <v>15</v>
      </c>
      <c r="F21" s="13" t="s">
        <v>15</v>
      </c>
      <c r="G21" s="14">
        <v>52</v>
      </c>
      <c r="H21" s="15">
        <v>2</v>
      </c>
      <c r="I21" s="15">
        <f t="shared" si="2"/>
        <v>26</v>
      </c>
      <c r="J21" s="10">
        <v>2</v>
      </c>
      <c r="K21" s="15" t="s">
        <v>15</v>
      </c>
      <c r="L21" s="12">
        <v>59695.28</v>
      </c>
      <c r="M21" s="14">
        <v>9409</v>
      </c>
      <c r="N21" s="16">
        <v>45379</v>
      </c>
      <c r="O21" s="22" t="s">
        <v>23</v>
      </c>
    </row>
    <row r="22" spans="1:15" s="17" customFormat="1" ht="24.95" customHeight="1">
      <c r="A22" s="10">
        <v>20</v>
      </c>
      <c r="B22" s="12" t="s">
        <v>15</v>
      </c>
      <c r="C22" s="11" t="s">
        <v>155</v>
      </c>
      <c r="D22" s="12">
        <v>279.5</v>
      </c>
      <c r="E22" s="12" t="s">
        <v>15</v>
      </c>
      <c r="F22" s="13" t="s">
        <v>15</v>
      </c>
      <c r="G22" s="14">
        <v>120</v>
      </c>
      <c r="H22" s="15">
        <v>12</v>
      </c>
      <c r="I22" s="15">
        <f t="shared" si="2"/>
        <v>10</v>
      </c>
      <c r="J22" s="10">
        <v>4</v>
      </c>
      <c r="K22" s="15" t="s">
        <v>15</v>
      </c>
      <c r="L22" s="12">
        <v>171977.08</v>
      </c>
      <c r="M22" s="14">
        <v>35979</v>
      </c>
      <c r="N22" s="16">
        <v>44925</v>
      </c>
      <c r="O22" s="22" t="s">
        <v>14</v>
      </c>
    </row>
    <row r="23" spans="1:15" s="17" customFormat="1" ht="24.95" customHeight="1">
      <c r="A23" s="10">
        <v>21</v>
      </c>
      <c r="B23" s="10">
        <v>21</v>
      </c>
      <c r="C23" s="11" t="s">
        <v>82</v>
      </c>
      <c r="D23" s="12">
        <v>237</v>
      </c>
      <c r="E23" s="12">
        <v>128</v>
      </c>
      <c r="F23" s="13">
        <f>(D23-E23)/E23</f>
        <v>0.8515625</v>
      </c>
      <c r="G23" s="14">
        <v>43</v>
      </c>
      <c r="H23" s="15">
        <v>2</v>
      </c>
      <c r="I23" s="15">
        <f t="shared" si="2"/>
        <v>21.5</v>
      </c>
      <c r="J23" s="10">
        <v>1</v>
      </c>
      <c r="K23" s="15" t="s">
        <v>15</v>
      </c>
      <c r="L23" s="12">
        <v>12071.25</v>
      </c>
      <c r="M23" s="14">
        <v>1937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0">
        <v>33</v>
      </c>
      <c r="C24" s="11" t="s">
        <v>112</v>
      </c>
      <c r="D24" s="12">
        <v>193</v>
      </c>
      <c r="E24" s="12">
        <v>3</v>
      </c>
      <c r="F24" s="13">
        <f>(D24-E24)/E24</f>
        <v>63.333333333333336</v>
      </c>
      <c r="G24" s="14">
        <v>35</v>
      </c>
      <c r="H24" s="15">
        <v>3</v>
      </c>
      <c r="I24" s="15">
        <f t="shared" si="2"/>
        <v>11.666666666666666</v>
      </c>
      <c r="J24" s="10">
        <v>3</v>
      </c>
      <c r="K24" s="13" t="s">
        <v>15</v>
      </c>
      <c r="L24" s="12">
        <v>4652.55</v>
      </c>
      <c r="M24" s="14">
        <v>780</v>
      </c>
      <c r="N24" s="16">
        <v>45471</v>
      </c>
      <c r="O24" s="22" t="s">
        <v>11</v>
      </c>
    </row>
    <row r="25" spans="1:15" s="17" customFormat="1" ht="24.75" customHeight="1">
      <c r="A25" s="10">
        <v>23</v>
      </c>
      <c r="B25" s="12" t="s">
        <v>15</v>
      </c>
      <c r="C25" s="11" t="s">
        <v>157</v>
      </c>
      <c r="D25" s="12">
        <v>161</v>
      </c>
      <c r="E25" s="12" t="s">
        <v>15</v>
      </c>
      <c r="F25" s="13" t="s">
        <v>15</v>
      </c>
      <c r="G25" s="14">
        <v>69</v>
      </c>
      <c r="H25" s="15">
        <v>14</v>
      </c>
      <c r="I25" s="15">
        <f t="shared" si="2"/>
        <v>4.9285714285714288</v>
      </c>
      <c r="J25" s="10">
        <v>4</v>
      </c>
      <c r="K25" s="15" t="s">
        <v>15</v>
      </c>
      <c r="L25" s="12">
        <v>424384.07</v>
      </c>
      <c r="M25" s="14">
        <v>83689</v>
      </c>
      <c r="N25" s="16">
        <v>44652</v>
      </c>
      <c r="O25" s="22" t="s">
        <v>44</v>
      </c>
    </row>
    <row r="26" spans="1:15" s="17" customFormat="1" ht="24.75" customHeight="1">
      <c r="A26" s="10">
        <v>24</v>
      </c>
      <c r="B26" s="10">
        <v>14</v>
      </c>
      <c r="C26" s="18" t="s">
        <v>100</v>
      </c>
      <c r="D26" s="12">
        <v>149</v>
      </c>
      <c r="E26" s="12">
        <v>441.4</v>
      </c>
      <c r="F26" s="13">
        <f t="shared" ref="F26:F32" si="3">(D26-E26)/E26</f>
        <v>-0.66243769823289533</v>
      </c>
      <c r="G26" s="14">
        <v>33</v>
      </c>
      <c r="H26" s="10">
        <v>4</v>
      </c>
      <c r="I26" s="15">
        <f t="shared" si="2"/>
        <v>8.25</v>
      </c>
      <c r="J26" s="10">
        <v>3</v>
      </c>
      <c r="K26" s="15">
        <v>6</v>
      </c>
      <c r="L26" s="12">
        <v>21564.330000000005</v>
      </c>
      <c r="M26" s="14">
        <v>3433</v>
      </c>
      <c r="N26" s="16">
        <v>45464</v>
      </c>
      <c r="O26" s="27" t="s">
        <v>14</v>
      </c>
    </row>
    <row r="27" spans="1:15" s="17" customFormat="1" ht="24.75" customHeight="1">
      <c r="A27" s="10">
        <v>25</v>
      </c>
      <c r="B27" s="10">
        <v>20</v>
      </c>
      <c r="C27" s="18" t="s">
        <v>110</v>
      </c>
      <c r="D27" s="12">
        <v>91.6</v>
      </c>
      <c r="E27" s="12">
        <v>143.4</v>
      </c>
      <c r="F27" s="13">
        <f t="shared" si="3"/>
        <v>-0.36122733612273367</v>
      </c>
      <c r="G27" s="14">
        <v>12</v>
      </c>
      <c r="H27" s="10">
        <v>1</v>
      </c>
      <c r="I27" s="15">
        <f t="shared" si="2"/>
        <v>12</v>
      </c>
      <c r="J27" s="10">
        <v>1</v>
      </c>
      <c r="K27" s="15" t="s">
        <v>15</v>
      </c>
      <c r="L27" s="12">
        <v>214968.4</v>
      </c>
      <c r="M27" s="14">
        <v>33264</v>
      </c>
      <c r="N27" s="16">
        <v>45191</v>
      </c>
      <c r="O27" s="27" t="s">
        <v>23</v>
      </c>
    </row>
    <row r="28" spans="1:15" s="17" customFormat="1" ht="24.75" customHeight="1">
      <c r="A28" s="10">
        <v>26</v>
      </c>
      <c r="B28" s="10">
        <v>23</v>
      </c>
      <c r="C28" s="11" t="s">
        <v>133</v>
      </c>
      <c r="D28" s="12">
        <v>90</v>
      </c>
      <c r="E28" s="12">
        <v>100</v>
      </c>
      <c r="F28" s="13">
        <f t="shared" si="3"/>
        <v>-0.1</v>
      </c>
      <c r="G28" s="14">
        <v>22</v>
      </c>
      <c r="H28" s="13" t="s">
        <v>15</v>
      </c>
      <c r="I28" s="13" t="s">
        <v>15</v>
      </c>
      <c r="J28" s="10">
        <v>2</v>
      </c>
      <c r="K28" s="15">
        <v>3</v>
      </c>
      <c r="L28" s="12">
        <v>1584</v>
      </c>
      <c r="M28" s="14">
        <v>291</v>
      </c>
      <c r="N28" s="16">
        <v>45485</v>
      </c>
      <c r="O28" s="22" t="s">
        <v>13</v>
      </c>
    </row>
    <row r="29" spans="1:15" s="17" customFormat="1" ht="24.75" customHeight="1">
      <c r="A29" s="10">
        <v>27</v>
      </c>
      <c r="B29" s="10">
        <v>18</v>
      </c>
      <c r="C29" s="11" t="s">
        <v>129</v>
      </c>
      <c r="D29" s="12">
        <v>72</v>
      </c>
      <c r="E29" s="12">
        <v>156</v>
      </c>
      <c r="F29" s="13">
        <f t="shared" si="3"/>
        <v>-0.53846153846153844</v>
      </c>
      <c r="G29" s="14">
        <v>11</v>
      </c>
      <c r="H29" s="15" t="s">
        <v>15</v>
      </c>
      <c r="I29" s="15" t="s">
        <v>15</v>
      </c>
      <c r="J29" s="10">
        <v>2</v>
      </c>
      <c r="K29" s="15">
        <v>5</v>
      </c>
      <c r="L29" s="12">
        <v>18145</v>
      </c>
      <c r="M29" s="14">
        <v>2879</v>
      </c>
      <c r="N29" s="16">
        <v>45429</v>
      </c>
      <c r="O29" s="22" t="s">
        <v>13</v>
      </c>
    </row>
    <row r="30" spans="1:15" s="17" customFormat="1" ht="24.75" customHeight="1">
      <c r="A30" s="10">
        <v>28</v>
      </c>
      <c r="B30" s="15">
        <v>32</v>
      </c>
      <c r="C30" s="11" t="s">
        <v>64</v>
      </c>
      <c r="D30" s="12">
        <v>52.4</v>
      </c>
      <c r="E30" s="12">
        <v>16</v>
      </c>
      <c r="F30" s="13">
        <f t="shared" si="3"/>
        <v>2.2749999999999999</v>
      </c>
      <c r="G30" s="14">
        <v>7</v>
      </c>
      <c r="H30" s="15">
        <v>1</v>
      </c>
      <c r="I30" s="15">
        <f>G30/H30</f>
        <v>7</v>
      </c>
      <c r="J30" s="10">
        <v>1</v>
      </c>
      <c r="K30" s="13" t="s">
        <v>15</v>
      </c>
      <c r="L30" s="12">
        <v>10113.800000000001</v>
      </c>
      <c r="M30" s="14">
        <v>1459</v>
      </c>
      <c r="N30" s="16">
        <v>45450</v>
      </c>
      <c r="O30" s="22" t="s">
        <v>14</v>
      </c>
    </row>
    <row r="31" spans="1:15" s="17" customFormat="1" ht="24.75" customHeight="1">
      <c r="A31" s="10">
        <v>29</v>
      </c>
      <c r="B31" s="10">
        <v>25</v>
      </c>
      <c r="C31" s="11" t="s">
        <v>39</v>
      </c>
      <c r="D31" s="12">
        <v>44.4</v>
      </c>
      <c r="E31" s="12">
        <v>62.2</v>
      </c>
      <c r="F31" s="13">
        <f t="shared" si="3"/>
        <v>-0.28617363344051455</v>
      </c>
      <c r="G31" s="14">
        <v>6</v>
      </c>
      <c r="H31" s="15">
        <v>1</v>
      </c>
      <c r="I31" s="15">
        <f>G31/H31</f>
        <v>6</v>
      </c>
      <c r="J31" s="10">
        <v>1</v>
      </c>
      <c r="K31" s="15">
        <v>19</v>
      </c>
      <c r="L31" s="12">
        <v>68218.3</v>
      </c>
      <c r="M31" s="14">
        <v>10540</v>
      </c>
      <c r="N31" s="16">
        <v>45379</v>
      </c>
      <c r="O31" s="22" t="s">
        <v>23</v>
      </c>
    </row>
    <row r="32" spans="1:15" s="17" customFormat="1" ht="24.75" customHeight="1">
      <c r="A32" s="10">
        <v>30</v>
      </c>
      <c r="B32" s="10">
        <v>13</v>
      </c>
      <c r="C32" s="11" t="s">
        <v>136</v>
      </c>
      <c r="D32" s="12">
        <v>42.96</v>
      </c>
      <c r="E32" s="12">
        <v>471</v>
      </c>
      <c r="F32" s="13">
        <f t="shared" si="3"/>
        <v>-0.90878980891719752</v>
      </c>
      <c r="G32" s="14">
        <v>8</v>
      </c>
      <c r="H32" s="15">
        <v>2</v>
      </c>
      <c r="I32" s="15">
        <f>G32/H32</f>
        <v>4</v>
      </c>
      <c r="J32" s="10">
        <v>1</v>
      </c>
      <c r="K32" s="15">
        <v>3</v>
      </c>
      <c r="L32" s="12">
        <v>8094.77</v>
      </c>
      <c r="M32" s="14">
        <v>1221</v>
      </c>
      <c r="N32" s="16">
        <v>45485</v>
      </c>
      <c r="O32" s="22" t="s">
        <v>137</v>
      </c>
    </row>
    <row r="33" spans="1:15" s="17" customFormat="1" ht="24.75" customHeight="1">
      <c r="A33" s="10">
        <v>31</v>
      </c>
      <c r="B33" s="13" t="s">
        <v>15</v>
      </c>
      <c r="C33" s="11" t="s">
        <v>48</v>
      </c>
      <c r="D33" s="12">
        <v>30</v>
      </c>
      <c r="E33" s="13" t="s">
        <v>15</v>
      </c>
      <c r="F33" s="13" t="s">
        <v>15</v>
      </c>
      <c r="G33" s="14">
        <v>11</v>
      </c>
      <c r="H33" s="15">
        <v>3</v>
      </c>
      <c r="I33" s="15">
        <f>G33/H33</f>
        <v>3.6666666666666665</v>
      </c>
      <c r="J33" s="10">
        <v>1</v>
      </c>
      <c r="K33" s="13" t="s">
        <v>15</v>
      </c>
      <c r="L33" s="12">
        <v>1820.3</v>
      </c>
      <c r="M33" s="14">
        <v>546</v>
      </c>
      <c r="N33" s="16">
        <v>45443</v>
      </c>
      <c r="O33" s="22" t="s">
        <v>47</v>
      </c>
    </row>
    <row r="34" spans="1:15" s="17" customFormat="1" ht="24.75" customHeight="1">
      <c r="A34" s="10">
        <v>32</v>
      </c>
      <c r="B34" s="10">
        <v>31</v>
      </c>
      <c r="C34" s="11" t="s">
        <v>85</v>
      </c>
      <c r="D34" s="12">
        <v>13</v>
      </c>
      <c r="E34" s="12">
        <v>23</v>
      </c>
      <c r="F34" s="13">
        <f>(D34-E34)/E34</f>
        <v>-0.43478260869565216</v>
      </c>
      <c r="G34" s="14">
        <v>3</v>
      </c>
      <c r="H34" s="15">
        <v>1</v>
      </c>
      <c r="I34" s="15">
        <f>G34/H34</f>
        <v>3</v>
      </c>
      <c r="J34" s="10">
        <v>1</v>
      </c>
      <c r="K34" s="15">
        <v>7</v>
      </c>
      <c r="L34" s="12">
        <v>2359.58</v>
      </c>
      <c r="M34" s="14">
        <v>409</v>
      </c>
      <c r="N34" s="16">
        <v>45457</v>
      </c>
      <c r="O34" s="22" t="s">
        <v>86</v>
      </c>
    </row>
    <row r="35" spans="1:15" s="26" customFormat="1" ht="24.95" customHeight="1">
      <c r="A35" s="34" t="s">
        <v>24</v>
      </c>
      <c r="B35" s="41" t="s">
        <v>24</v>
      </c>
      <c r="C35" s="35" t="s">
        <v>158</v>
      </c>
      <c r="D35" s="36">
        <f>SUM(Table132345678910[Pajamos 
(GBO)])</f>
        <v>305855.56000000006</v>
      </c>
      <c r="E35" s="36" t="s">
        <v>152</v>
      </c>
      <c r="F35" s="37">
        <f t="shared" ref="F35" si="4">(D35-E35)/E35</f>
        <v>0.75923638392472004</v>
      </c>
      <c r="G35" s="38">
        <f>SUM(Table132345678910[Žiūrovų sk. 
(ADM)])</f>
        <v>43273</v>
      </c>
      <c r="H35" s="34"/>
      <c r="I35" s="34"/>
      <c r="J35" s="34"/>
      <c r="K35" s="43"/>
      <c r="L35" s="39"/>
      <c r="M35" s="34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0692B-4C70-4239-9AA2-E503BEC61CE6}">
  <dimension ref="A1:XFC36"/>
  <sheetViews>
    <sheetView topLeftCell="A13" zoomScale="60" zoomScaleNormal="60" workbookViewId="0">
      <selection activeCell="B29" sqref="B29:O29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141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1" t="s">
        <v>122</v>
      </c>
      <c r="D3" s="12">
        <v>65541.759999999995</v>
      </c>
      <c r="E3" s="12">
        <v>124422.7</v>
      </c>
      <c r="F3" s="13">
        <f>(D3-E3)/E3</f>
        <v>-0.47323309974787564</v>
      </c>
      <c r="G3" s="14">
        <v>10495</v>
      </c>
      <c r="H3" s="15">
        <v>254</v>
      </c>
      <c r="I3" s="15">
        <f t="shared" ref="I3:I8" si="0">G3/H3</f>
        <v>41.318897637795274</v>
      </c>
      <c r="J3" s="10">
        <v>24</v>
      </c>
      <c r="K3" s="15">
        <v>3</v>
      </c>
      <c r="L3" s="12">
        <v>642518.15</v>
      </c>
      <c r="M3" s="14">
        <v>108611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5" t="s">
        <v>17</v>
      </c>
      <c r="C4" s="11" t="s">
        <v>144</v>
      </c>
      <c r="D4" s="12">
        <v>28935.040000000001</v>
      </c>
      <c r="E4" s="13" t="s">
        <v>15</v>
      </c>
      <c r="F4" s="13" t="s">
        <v>15</v>
      </c>
      <c r="G4" s="14">
        <v>3942</v>
      </c>
      <c r="H4" s="15">
        <v>126</v>
      </c>
      <c r="I4" s="15">
        <f t="shared" si="0"/>
        <v>31.285714285714285</v>
      </c>
      <c r="J4" s="10">
        <v>14</v>
      </c>
      <c r="K4" s="15">
        <v>1</v>
      </c>
      <c r="L4" s="12">
        <v>31858.04</v>
      </c>
      <c r="M4" s="14">
        <v>4365</v>
      </c>
      <c r="N4" s="16">
        <v>45492</v>
      </c>
      <c r="O4" s="22" t="s">
        <v>102</v>
      </c>
    </row>
    <row r="5" spans="1:15" s="17" customFormat="1" ht="24.95" customHeight="1">
      <c r="A5" s="10">
        <v>3</v>
      </c>
      <c r="B5" s="10">
        <v>2</v>
      </c>
      <c r="C5" s="18" t="s">
        <v>91</v>
      </c>
      <c r="D5" s="12">
        <v>28617</v>
      </c>
      <c r="E5" s="12">
        <v>48174.62</v>
      </c>
      <c r="F5" s="13">
        <f>(D5-E5)/E5</f>
        <v>-0.40597351883626692</v>
      </c>
      <c r="G5" s="14">
        <v>4880</v>
      </c>
      <c r="H5" s="10">
        <v>155</v>
      </c>
      <c r="I5" s="15">
        <f t="shared" si="0"/>
        <v>31.483870967741936</v>
      </c>
      <c r="J5" s="15">
        <v>19</v>
      </c>
      <c r="K5" s="15">
        <v>6</v>
      </c>
      <c r="L5" s="12">
        <v>1044852.74</v>
      </c>
      <c r="M5" s="14">
        <v>177572</v>
      </c>
      <c r="N5" s="16">
        <v>45457</v>
      </c>
      <c r="O5" s="22" t="s">
        <v>18</v>
      </c>
    </row>
    <row r="6" spans="1:15" s="17" customFormat="1" ht="24.95" customHeight="1">
      <c r="A6" s="10">
        <v>4</v>
      </c>
      <c r="B6" s="15" t="s">
        <v>17</v>
      </c>
      <c r="C6" s="11" t="s">
        <v>145</v>
      </c>
      <c r="D6" s="12">
        <v>20959.45</v>
      </c>
      <c r="E6" s="13" t="s">
        <v>15</v>
      </c>
      <c r="F6" s="13" t="s">
        <v>15</v>
      </c>
      <c r="G6" s="14">
        <v>2538</v>
      </c>
      <c r="H6" s="15">
        <v>117</v>
      </c>
      <c r="I6" s="15">
        <f t="shared" si="0"/>
        <v>21.692307692307693</v>
      </c>
      <c r="J6" s="10">
        <v>14</v>
      </c>
      <c r="K6" s="15">
        <v>1</v>
      </c>
      <c r="L6" s="12">
        <v>23504.21</v>
      </c>
      <c r="M6" s="14">
        <v>2891</v>
      </c>
      <c r="N6" s="16">
        <v>45492</v>
      </c>
      <c r="O6" s="22" t="s">
        <v>12</v>
      </c>
    </row>
    <row r="7" spans="1:15" s="17" customFormat="1" ht="24.95" customHeight="1">
      <c r="A7" s="10">
        <v>5</v>
      </c>
      <c r="B7" s="10">
        <v>3</v>
      </c>
      <c r="C7" s="11" t="s">
        <v>114</v>
      </c>
      <c r="D7" s="20">
        <v>9005.7800000000007</v>
      </c>
      <c r="E7" s="20">
        <v>16260.74</v>
      </c>
      <c r="F7" s="13">
        <f>(D7-E7)/E7</f>
        <v>-0.44616419670937479</v>
      </c>
      <c r="G7" s="21">
        <v>1206</v>
      </c>
      <c r="H7" s="14">
        <v>58</v>
      </c>
      <c r="I7" s="15">
        <f t="shared" si="0"/>
        <v>20.793103448275861</v>
      </c>
      <c r="J7" s="14">
        <v>11</v>
      </c>
      <c r="K7" s="15">
        <v>4</v>
      </c>
      <c r="L7" s="20">
        <v>147004.24</v>
      </c>
      <c r="M7" s="21">
        <v>20512</v>
      </c>
      <c r="N7" s="16">
        <v>45471</v>
      </c>
      <c r="O7" s="22" t="s">
        <v>115</v>
      </c>
    </row>
    <row r="8" spans="1:15" s="17" customFormat="1" ht="24.95" customHeight="1">
      <c r="A8" s="10">
        <v>6</v>
      </c>
      <c r="B8" s="10">
        <v>4</v>
      </c>
      <c r="C8" s="11" t="s">
        <v>134</v>
      </c>
      <c r="D8" s="12">
        <v>4006</v>
      </c>
      <c r="E8" s="12">
        <v>10534.15</v>
      </c>
      <c r="F8" s="13">
        <f>(D8-E8)/E8</f>
        <v>-0.61971302857848043</v>
      </c>
      <c r="G8" s="14">
        <v>556</v>
      </c>
      <c r="H8" s="15">
        <v>44</v>
      </c>
      <c r="I8" s="15">
        <f t="shared" si="0"/>
        <v>12.636363636363637</v>
      </c>
      <c r="J8" s="10">
        <v>13</v>
      </c>
      <c r="K8" s="15">
        <v>2</v>
      </c>
      <c r="L8" s="12">
        <v>29933.72</v>
      </c>
      <c r="M8" s="14">
        <v>4843</v>
      </c>
      <c r="N8" s="16">
        <v>45485</v>
      </c>
      <c r="O8" s="22" t="s">
        <v>43</v>
      </c>
    </row>
    <row r="9" spans="1:15" s="17" customFormat="1" ht="24.95" customHeight="1">
      <c r="A9" s="10">
        <v>7</v>
      </c>
      <c r="B9" s="15" t="s">
        <v>17</v>
      </c>
      <c r="C9" s="5" t="s">
        <v>143</v>
      </c>
      <c r="D9" s="6">
        <v>3500</v>
      </c>
      <c r="E9" s="13" t="s">
        <v>15</v>
      </c>
      <c r="F9" s="13" t="s">
        <v>15</v>
      </c>
      <c r="G9" s="7">
        <v>714</v>
      </c>
      <c r="H9" s="13" t="s">
        <v>15</v>
      </c>
      <c r="I9" s="13" t="s">
        <v>15</v>
      </c>
      <c r="J9" s="4">
        <v>14</v>
      </c>
      <c r="K9" s="8">
        <v>1</v>
      </c>
      <c r="L9" s="6">
        <v>3500</v>
      </c>
      <c r="M9" s="7">
        <v>714</v>
      </c>
      <c r="N9" s="9">
        <v>45492</v>
      </c>
      <c r="O9" s="22" t="s">
        <v>13</v>
      </c>
    </row>
    <row r="10" spans="1:15" s="17" customFormat="1" ht="24.95" customHeight="1">
      <c r="A10" s="10">
        <v>8</v>
      </c>
      <c r="B10" s="10">
        <v>8</v>
      </c>
      <c r="C10" s="11" t="s">
        <v>123</v>
      </c>
      <c r="D10" s="20">
        <v>3057</v>
      </c>
      <c r="E10" s="20">
        <v>5197.2700000000004</v>
      </c>
      <c r="F10" s="13">
        <f t="shared" ref="F10:F16" si="1">(D10-E10)/E10</f>
        <v>-0.4118065830714972</v>
      </c>
      <c r="G10" s="21">
        <v>433</v>
      </c>
      <c r="H10" s="14">
        <v>27</v>
      </c>
      <c r="I10" s="15">
        <f>G10/H10</f>
        <v>16.037037037037038</v>
      </c>
      <c r="J10" s="14">
        <v>6</v>
      </c>
      <c r="K10" s="15">
        <v>3</v>
      </c>
      <c r="L10" s="20">
        <v>38068.53</v>
      </c>
      <c r="M10" s="21">
        <v>5630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0">
        <v>6</v>
      </c>
      <c r="C11" s="11" t="s">
        <v>25</v>
      </c>
      <c r="D11" s="12">
        <v>2477.9499999999998</v>
      </c>
      <c r="E11" s="12">
        <v>5672.77</v>
      </c>
      <c r="F11" s="13">
        <f t="shared" si="1"/>
        <v>-0.56318518113725757</v>
      </c>
      <c r="G11" s="14">
        <v>446</v>
      </c>
      <c r="H11" s="10">
        <v>34</v>
      </c>
      <c r="I11" s="15">
        <f>G11/H11</f>
        <v>13.117647058823529</v>
      </c>
      <c r="J11" s="10">
        <v>9</v>
      </c>
      <c r="K11" s="15">
        <v>9</v>
      </c>
      <c r="L11" s="12">
        <v>526417.54</v>
      </c>
      <c r="M11" s="14">
        <v>97546</v>
      </c>
      <c r="N11" s="16">
        <v>45436</v>
      </c>
      <c r="O11" s="22" t="s">
        <v>43</v>
      </c>
    </row>
    <row r="12" spans="1:15" s="17" customFormat="1" ht="24.75" customHeight="1">
      <c r="A12" s="10">
        <v>10</v>
      </c>
      <c r="B12" s="10">
        <v>5</v>
      </c>
      <c r="C12" s="11" t="s">
        <v>138</v>
      </c>
      <c r="D12" s="12">
        <v>2341.83</v>
      </c>
      <c r="E12" s="12">
        <v>9028.84</v>
      </c>
      <c r="F12" s="13">
        <f t="shared" si="1"/>
        <v>-0.7406278104385503</v>
      </c>
      <c r="G12" s="14">
        <v>327</v>
      </c>
      <c r="H12" s="15">
        <v>35</v>
      </c>
      <c r="I12" s="15">
        <f>G12/H12</f>
        <v>9.3428571428571434</v>
      </c>
      <c r="J12" s="10">
        <v>11</v>
      </c>
      <c r="K12" s="15">
        <v>2</v>
      </c>
      <c r="L12" s="12">
        <v>18152.64</v>
      </c>
      <c r="M12" s="14">
        <v>2811</v>
      </c>
      <c r="N12" s="16">
        <v>45485</v>
      </c>
      <c r="O12" s="22" t="s">
        <v>45</v>
      </c>
    </row>
    <row r="13" spans="1:15" s="17" customFormat="1" ht="24.95" customHeight="1">
      <c r="A13" s="10">
        <v>11</v>
      </c>
      <c r="B13" s="10">
        <v>10</v>
      </c>
      <c r="C13" s="11" t="s">
        <v>68</v>
      </c>
      <c r="D13" s="12">
        <v>1389.37</v>
      </c>
      <c r="E13" s="12">
        <v>4148.3999999999996</v>
      </c>
      <c r="F13" s="13">
        <f t="shared" si="1"/>
        <v>-0.66508292353678522</v>
      </c>
      <c r="G13" s="14">
        <v>190</v>
      </c>
      <c r="H13" s="15">
        <v>7</v>
      </c>
      <c r="I13" s="15">
        <f>G13/H13</f>
        <v>27.142857142857142</v>
      </c>
      <c r="J13" s="10">
        <v>3</v>
      </c>
      <c r="K13" s="15">
        <v>7</v>
      </c>
      <c r="L13" s="12">
        <v>233167.47</v>
      </c>
      <c r="M13" s="14">
        <v>31502</v>
      </c>
      <c r="N13" s="16">
        <v>45450</v>
      </c>
      <c r="O13" s="22" t="s">
        <v>43</v>
      </c>
    </row>
    <row r="14" spans="1:15" s="17" customFormat="1" ht="24.95" customHeight="1">
      <c r="A14" s="10">
        <v>12</v>
      </c>
      <c r="B14" s="10">
        <v>7</v>
      </c>
      <c r="C14" s="11" t="s">
        <v>126</v>
      </c>
      <c r="D14" s="12">
        <v>1115</v>
      </c>
      <c r="E14" s="12">
        <v>5520</v>
      </c>
      <c r="F14" s="13">
        <f t="shared" si="1"/>
        <v>-0.79800724637681164</v>
      </c>
      <c r="G14" s="14">
        <v>144</v>
      </c>
      <c r="H14" s="15" t="s">
        <v>15</v>
      </c>
      <c r="I14" s="15" t="s">
        <v>15</v>
      </c>
      <c r="J14" s="10">
        <v>3</v>
      </c>
      <c r="K14" s="15">
        <v>3</v>
      </c>
      <c r="L14" s="12">
        <v>31014</v>
      </c>
      <c r="M14" s="14">
        <v>4536</v>
      </c>
      <c r="N14" s="16">
        <v>45478</v>
      </c>
      <c r="O14" s="22" t="s">
        <v>13</v>
      </c>
    </row>
    <row r="15" spans="1:15" s="17" customFormat="1" ht="24.95" customHeight="1">
      <c r="A15" s="10">
        <v>13</v>
      </c>
      <c r="B15" s="10">
        <v>9</v>
      </c>
      <c r="C15" s="11" t="s">
        <v>136</v>
      </c>
      <c r="D15" s="12">
        <v>471</v>
      </c>
      <c r="E15" s="12">
        <v>4228.33</v>
      </c>
      <c r="F15" s="13">
        <f t="shared" si="1"/>
        <v>-0.88860850501261723</v>
      </c>
      <c r="G15" s="14">
        <v>63</v>
      </c>
      <c r="H15" s="15">
        <v>7</v>
      </c>
      <c r="I15" s="15">
        <f>G15/H15</f>
        <v>9</v>
      </c>
      <c r="J15" s="10">
        <v>4</v>
      </c>
      <c r="K15" s="15">
        <v>2</v>
      </c>
      <c r="L15" s="12">
        <v>7930.31</v>
      </c>
      <c r="M15" s="14">
        <v>1198</v>
      </c>
      <c r="N15" s="16">
        <v>45485</v>
      </c>
      <c r="O15" s="22" t="s">
        <v>137</v>
      </c>
    </row>
    <row r="16" spans="1:15" s="17" customFormat="1" ht="24.95" customHeight="1">
      <c r="A16" s="10">
        <v>14</v>
      </c>
      <c r="B16" s="10">
        <v>14</v>
      </c>
      <c r="C16" s="18" t="s">
        <v>100</v>
      </c>
      <c r="D16" s="12">
        <v>441.4</v>
      </c>
      <c r="E16" s="12">
        <v>421.4</v>
      </c>
      <c r="F16" s="13">
        <f t="shared" si="1"/>
        <v>4.74608448030375E-2</v>
      </c>
      <c r="G16" s="14">
        <v>75</v>
      </c>
      <c r="H16" s="10">
        <v>7</v>
      </c>
      <c r="I16" s="15">
        <f>G16/H16</f>
        <v>10.714285714285714</v>
      </c>
      <c r="J16" s="10">
        <v>4</v>
      </c>
      <c r="K16" s="15">
        <v>5</v>
      </c>
      <c r="L16" s="12">
        <v>21184.930000000004</v>
      </c>
      <c r="M16" s="14">
        <v>3363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 t="s">
        <v>17</v>
      </c>
      <c r="C17" s="5" t="s">
        <v>142</v>
      </c>
      <c r="D17" s="6">
        <v>375.1</v>
      </c>
      <c r="E17" s="13" t="s">
        <v>15</v>
      </c>
      <c r="F17" s="13" t="s">
        <v>15</v>
      </c>
      <c r="G17" s="7">
        <v>65</v>
      </c>
      <c r="H17" s="8">
        <v>7</v>
      </c>
      <c r="I17" s="8">
        <f>G17/H17</f>
        <v>9.2857142857142865</v>
      </c>
      <c r="J17" s="4">
        <v>4</v>
      </c>
      <c r="K17" s="8">
        <v>1</v>
      </c>
      <c r="L17" s="6">
        <v>375.1</v>
      </c>
      <c r="M17" s="7">
        <v>65</v>
      </c>
      <c r="N17" s="9">
        <v>45492</v>
      </c>
      <c r="O17" s="22" t="s">
        <v>86</v>
      </c>
    </row>
    <row r="18" spans="1:15" s="17" customFormat="1" ht="24.95" customHeight="1">
      <c r="A18" s="10">
        <v>16</v>
      </c>
      <c r="B18" s="15">
        <v>12</v>
      </c>
      <c r="C18" s="11" t="s">
        <v>118</v>
      </c>
      <c r="D18" s="12">
        <v>255</v>
      </c>
      <c r="E18" s="12">
        <v>661.89</v>
      </c>
      <c r="F18" s="13">
        <f>(D18-E18)/E18</f>
        <v>-0.61473960930063909</v>
      </c>
      <c r="G18" s="14">
        <v>30</v>
      </c>
      <c r="H18" s="15">
        <v>6</v>
      </c>
      <c r="I18" s="15">
        <f>G18/H18</f>
        <v>5</v>
      </c>
      <c r="J18" s="10">
        <v>1</v>
      </c>
      <c r="K18" s="15">
        <v>4</v>
      </c>
      <c r="L18" s="12">
        <v>11716.39</v>
      </c>
      <c r="M18" s="14">
        <v>1913</v>
      </c>
      <c r="N18" s="16">
        <v>45471</v>
      </c>
      <c r="O18" s="22" t="s">
        <v>19</v>
      </c>
    </row>
    <row r="19" spans="1:15" s="17" customFormat="1" ht="24.95" customHeight="1">
      <c r="A19" s="10">
        <v>17</v>
      </c>
      <c r="B19" s="10">
        <v>17</v>
      </c>
      <c r="C19" s="11" t="s">
        <v>117</v>
      </c>
      <c r="D19" s="20">
        <v>172.40000000000009</v>
      </c>
      <c r="E19" s="20">
        <v>176</v>
      </c>
      <c r="F19" s="13">
        <f>(D19-E19)/E19</f>
        <v>-2.0454545454544937E-2</v>
      </c>
      <c r="G19" s="21">
        <v>24</v>
      </c>
      <c r="H19" s="14">
        <v>3</v>
      </c>
      <c r="I19" s="15">
        <f>G19/H19</f>
        <v>8</v>
      </c>
      <c r="J19" s="14">
        <v>2</v>
      </c>
      <c r="K19" s="15">
        <v>4</v>
      </c>
      <c r="L19" s="20">
        <v>3818.34</v>
      </c>
      <c r="M19" s="21">
        <v>669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19</v>
      </c>
      <c r="C20" s="11" t="s">
        <v>129</v>
      </c>
      <c r="D20" s="12">
        <v>156</v>
      </c>
      <c r="E20" s="12">
        <v>149</v>
      </c>
      <c r="F20" s="13">
        <f>(D20-E20)/E20</f>
        <v>4.6979865771812082E-2</v>
      </c>
      <c r="G20" s="14">
        <v>23</v>
      </c>
      <c r="H20" s="15" t="s">
        <v>15</v>
      </c>
      <c r="I20" s="15" t="s">
        <v>15</v>
      </c>
      <c r="J20" s="10">
        <v>2</v>
      </c>
      <c r="K20" s="15">
        <v>4</v>
      </c>
      <c r="L20" s="12">
        <v>17962</v>
      </c>
      <c r="M20" s="14">
        <v>2849</v>
      </c>
      <c r="N20" s="16">
        <v>45429</v>
      </c>
      <c r="O20" s="22" t="s">
        <v>13</v>
      </c>
    </row>
    <row r="21" spans="1:15" s="17" customFormat="1" ht="24.95" customHeight="1">
      <c r="A21" s="10">
        <v>19</v>
      </c>
      <c r="B21" s="13" t="s">
        <v>15</v>
      </c>
      <c r="C21" s="11" t="s">
        <v>147</v>
      </c>
      <c r="D21" s="12">
        <v>145</v>
      </c>
      <c r="E21" s="12" t="s">
        <v>15</v>
      </c>
      <c r="F21" s="13" t="s">
        <v>15</v>
      </c>
      <c r="G21" s="14">
        <v>58</v>
      </c>
      <c r="H21" s="15">
        <v>12</v>
      </c>
      <c r="I21" s="15">
        <f>G21/H21</f>
        <v>4.833333333333333</v>
      </c>
      <c r="J21" s="10">
        <v>4</v>
      </c>
      <c r="K21" s="15" t="s">
        <v>15</v>
      </c>
      <c r="L21" s="12">
        <v>311744.55</v>
      </c>
      <c r="M21" s="14">
        <v>60247</v>
      </c>
      <c r="N21" s="16" t="s">
        <v>148</v>
      </c>
      <c r="O21" s="22" t="s">
        <v>44</v>
      </c>
    </row>
    <row r="22" spans="1:15" s="17" customFormat="1" ht="24.95" customHeight="1">
      <c r="A22" s="10">
        <v>20</v>
      </c>
      <c r="B22" s="10">
        <v>21</v>
      </c>
      <c r="C22" s="18" t="s">
        <v>110</v>
      </c>
      <c r="D22" s="12">
        <v>143.4</v>
      </c>
      <c r="E22" s="12">
        <v>38.200000000000003</v>
      </c>
      <c r="F22" s="13">
        <f>(D22-E22)/E22</f>
        <v>2.7539267015706805</v>
      </c>
      <c r="G22" s="14">
        <v>22</v>
      </c>
      <c r="H22" s="10">
        <v>3</v>
      </c>
      <c r="I22" s="15">
        <v>24.833333333333332</v>
      </c>
      <c r="J22" s="10">
        <v>3</v>
      </c>
      <c r="K22" s="13" t="s">
        <v>15</v>
      </c>
      <c r="L22" s="12">
        <v>213158.6</v>
      </c>
      <c r="M22" s="14">
        <v>32989</v>
      </c>
      <c r="N22" s="16">
        <v>45191</v>
      </c>
      <c r="O22" s="27" t="s">
        <v>23</v>
      </c>
    </row>
    <row r="23" spans="1:15" s="17" customFormat="1" ht="24.95" customHeight="1">
      <c r="A23" s="10">
        <v>21</v>
      </c>
      <c r="B23" s="13" t="s">
        <v>15</v>
      </c>
      <c r="C23" s="11" t="s">
        <v>82</v>
      </c>
      <c r="D23" s="12">
        <v>128</v>
      </c>
      <c r="E23" s="12" t="s">
        <v>15</v>
      </c>
      <c r="F23" s="13" t="s">
        <v>15</v>
      </c>
      <c r="G23" s="14">
        <v>22</v>
      </c>
      <c r="H23" s="15">
        <v>1</v>
      </c>
      <c r="I23" s="15">
        <f>G23/H23</f>
        <v>22</v>
      </c>
      <c r="J23" s="10">
        <v>1</v>
      </c>
      <c r="K23" s="15" t="s">
        <v>15</v>
      </c>
      <c r="L23" s="12">
        <v>11834.25</v>
      </c>
      <c r="M23" s="14">
        <v>1894</v>
      </c>
      <c r="N23" s="16">
        <v>45408</v>
      </c>
      <c r="O23" s="22" t="s">
        <v>80</v>
      </c>
    </row>
    <row r="24" spans="1:15" s="17" customFormat="1" ht="24.95" customHeight="1">
      <c r="A24" s="10">
        <v>22</v>
      </c>
      <c r="B24" s="13" t="s">
        <v>15</v>
      </c>
      <c r="C24" s="11" t="s">
        <v>103</v>
      </c>
      <c r="D24" s="12">
        <v>120</v>
      </c>
      <c r="E24" s="13" t="s">
        <v>15</v>
      </c>
      <c r="F24" s="13" t="s">
        <v>15</v>
      </c>
      <c r="G24" s="14">
        <v>48</v>
      </c>
      <c r="H24" s="15">
        <v>12</v>
      </c>
      <c r="I24" s="15">
        <f>G24/H24</f>
        <v>4</v>
      </c>
      <c r="J24" s="10">
        <v>4</v>
      </c>
      <c r="K24" s="13" t="s">
        <v>15</v>
      </c>
      <c r="L24" s="12">
        <v>154258.32999999999</v>
      </c>
      <c r="M24" s="14">
        <v>29948</v>
      </c>
      <c r="N24" s="16">
        <v>45184</v>
      </c>
      <c r="O24" s="22" t="s">
        <v>11</v>
      </c>
    </row>
    <row r="25" spans="1:15" s="17" customFormat="1" ht="24.75" customHeight="1">
      <c r="A25" s="10">
        <v>23</v>
      </c>
      <c r="B25" s="10">
        <v>13</v>
      </c>
      <c r="C25" s="11" t="s">
        <v>133</v>
      </c>
      <c r="D25" s="12">
        <v>100</v>
      </c>
      <c r="E25" s="12">
        <v>559</v>
      </c>
      <c r="F25" s="13">
        <f>(D25-E25)/E25</f>
        <v>-0.82110912343470488</v>
      </c>
      <c r="G25" s="14">
        <v>20</v>
      </c>
      <c r="H25" s="13" t="s">
        <v>15</v>
      </c>
      <c r="I25" s="13" t="s">
        <v>15</v>
      </c>
      <c r="J25" s="10">
        <v>2</v>
      </c>
      <c r="K25" s="15">
        <v>2</v>
      </c>
      <c r="L25" s="12">
        <v>1480</v>
      </c>
      <c r="M25" s="14">
        <v>265</v>
      </c>
      <c r="N25" s="16">
        <v>45485</v>
      </c>
      <c r="O25" s="22" t="s">
        <v>13</v>
      </c>
    </row>
    <row r="26" spans="1:15" s="17" customFormat="1" ht="24.75" customHeight="1">
      <c r="A26" s="10">
        <v>24</v>
      </c>
      <c r="B26" s="13" t="s">
        <v>15</v>
      </c>
      <c r="C26" s="11" t="s">
        <v>111</v>
      </c>
      <c r="D26" s="12">
        <v>85</v>
      </c>
      <c r="E26" s="13" t="s">
        <v>15</v>
      </c>
      <c r="F26" s="13" t="s">
        <v>15</v>
      </c>
      <c r="G26" s="14">
        <v>17</v>
      </c>
      <c r="H26" s="15">
        <v>1</v>
      </c>
      <c r="I26" s="15">
        <f t="shared" ref="I26:I35" si="2">G26/H26</f>
        <v>17</v>
      </c>
      <c r="J26" s="10">
        <v>1</v>
      </c>
      <c r="K26" s="13" t="s">
        <v>15</v>
      </c>
      <c r="L26" s="12">
        <v>6881.41</v>
      </c>
      <c r="M26" s="14">
        <v>1583</v>
      </c>
      <c r="N26" s="16">
        <v>45239</v>
      </c>
      <c r="O26" s="22" t="s">
        <v>14</v>
      </c>
    </row>
    <row r="27" spans="1:15" s="17" customFormat="1" ht="24.75" customHeight="1">
      <c r="A27" s="10">
        <v>25</v>
      </c>
      <c r="B27" s="10">
        <v>22</v>
      </c>
      <c r="C27" s="11" t="s">
        <v>39</v>
      </c>
      <c r="D27" s="12">
        <v>62.2</v>
      </c>
      <c r="E27" s="12">
        <v>36.4</v>
      </c>
      <c r="F27" s="13">
        <f>(D27-E27)/E27</f>
        <v>0.70879120879120894</v>
      </c>
      <c r="G27" s="14">
        <v>8</v>
      </c>
      <c r="H27" s="15">
        <v>3</v>
      </c>
      <c r="I27" s="15">
        <f t="shared" si="2"/>
        <v>2.6666666666666665</v>
      </c>
      <c r="J27" s="10">
        <v>1</v>
      </c>
      <c r="K27" s="15">
        <v>18</v>
      </c>
      <c r="L27" s="12">
        <v>68173.899999999994</v>
      </c>
      <c r="M27" s="14">
        <v>10534</v>
      </c>
      <c r="N27" s="16">
        <v>45379</v>
      </c>
      <c r="O27" s="22" t="s">
        <v>23</v>
      </c>
    </row>
    <row r="28" spans="1:15" s="17" customFormat="1" ht="24.75" customHeight="1">
      <c r="A28" s="10">
        <v>26</v>
      </c>
      <c r="B28" s="13" t="s">
        <v>15</v>
      </c>
      <c r="C28" s="11" t="s">
        <v>81</v>
      </c>
      <c r="D28" s="12">
        <v>49</v>
      </c>
      <c r="E28" s="13" t="s">
        <v>15</v>
      </c>
      <c r="F28" s="13" t="s">
        <v>15</v>
      </c>
      <c r="G28" s="14">
        <v>9</v>
      </c>
      <c r="H28" s="15">
        <v>2</v>
      </c>
      <c r="I28" s="15">
        <f t="shared" si="2"/>
        <v>4.5</v>
      </c>
      <c r="J28" s="10">
        <v>2</v>
      </c>
      <c r="K28" s="15" t="s">
        <v>15</v>
      </c>
      <c r="L28" s="12">
        <v>5492.59</v>
      </c>
      <c r="M28" s="14">
        <v>948</v>
      </c>
      <c r="N28" s="16">
        <v>45450</v>
      </c>
      <c r="O28" s="22" t="s">
        <v>80</v>
      </c>
    </row>
    <row r="29" spans="1:15" s="17" customFormat="1" ht="24.75" customHeight="1">
      <c r="A29" s="10">
        <v>27</v>
      </c>
      <c r="B29" s="13" t="s">
        <v>15</v>
      </c>
      <c r="C29" s="11" t="s">
        <v>71</v>
      </c>
      <c r="D29" s="12">
        <v>44.48</v>
      </c>
      <c r="E29" s="13" t="s">
        <v>15</v>
      </c>
      <c r="F29" s="13" t="s">
        <v>15</v>
      </c>
      <c r="G29" s="14">
        <v>12</v>
      </c>
      <c r="H29" s="15">
        <v>1</v>
      </c>
      <c r="I29" s="15">
        <f t="shared" si="2"/>
        <v>12</v>
      </c>
      <c r="J29" s="10">
        <v>1</v>
      </c>
      <c r="K29" s="15" t="s">
        <v>15</v>
      </c>
      <c r="L29" s="12">
        <v>192090.05</v>
      </c>
      <c r="M29" s="14">
        <v>47969</v>
      </c>
      <c r="N29" s="16">
        <v>44659</v>
      </c>
      <c r="O29" s="22" t="s">
        <v>11</v>
      </c>
    </row>
    <row r="30" spans="1:15" s="17" customFormat="1" ht="24.75" customHeight="1">
      <c r="A30" s="10">
        <v>28</v>
      </c>
      <c r="B30" s="13" t="s">
        <v>15</v>
      </c>
      <c r="C30" s="11" t="s">
        <v>146</v>
      </c>
      <c r="D30" s="12">
        <v>44</v>
      </c>
      <c r="E30" s="12" t="s">
        <v>15</v>
      </c>
      <c r="F30" s="13" t="s">
        <v>15</v>
      </c>
      <c r="G30" s="14">
        <v>8</v>
      </c>
      <c r="H30" s="15">
        <v>1</v>
      </c>
      <c r="I30" s="15">
        <f t="shared" si="2"/>
        <v>8</v>
      </c>
      <c r="J30" s="10">
        <v>1</v>
      </c>
      <c r="K30" s="15" t="s">
        <v>15</v>
      </c>
      <c r="L30" s="12">
        <v>28326.74</v>
      </c>
      <c r="M30" s="14">
        <v>4549</v>
      </c>
      <c r="N30" s="16">
        <v>45012</v>
      </c>
      <c r="O30" s="22" t="s">
        <v>23</v>
      </c>
    </row>
    <row r="31" spans="1:15" s="17" customFormat="1" ht="24.75" customHeight="1">
      <c r="A31" s="10">
        <v>29</v>
      </c>
      <c r="B31" s="10">
        <v>11</v>
      </c>
      <c r="C31" s="11" t="s">
        <v>135</v>
      </c>
      <c r="D31" s="12">
        <v>39</v>
      </c>
      <c r="E31" s="12">
        <v>803</v>
      </c>
      <c r="F31" s="13">
        <f>(D31-E31)/E31</f>
        <v>-0.95143212951432132</v>
      </c>
      <c r="G31" s="14">
        <v>8</v>
      </c>
      <c r="H31" s="15">
        <v>1</v>
      </c>
      <c r="I31" s="15">
        <f t="shared" si="2"/>
        <v>8</v>
      </c>
      <c r="J31" s="10">
        <v>1</v>
      </c>
      <c r="K31" s="13" t="s">
        <v>15</v>
      </c>
      <c r="L31" s="12">
        <v>57558</v>
      </c>
      <c r="M31" s="14">
        <v>9106</v>
      </c>
      <c r="N31" s="16">
        <v>45254</v>
      </c>
      <c r="O31" s="22" t="s">
        <v>23</v>
      </c>
    </row>
    <row r="32" spans="1:15" s="17" customFormat="1" ht="24.75" customHeight="1">
      <c r="A32" s="10">
        <v>30</v>
      </c>
      <c r="B32" s="13" t="s">
        <v>15</v>
      </c>
      <c r="C32" s="11" t="s">
        <v>121</v>
      </c>
      <c r="D32" s="12">
        <v>38.200000000000003</v>
      </c>
      <c r="E32" s="13" t="s">
        <v>15</v>
      </c>
      <c r="F32" s="13" t="s">
        <v>15</v>
      </c>
      <c r="G32" s="14">
        <v>5</v>
      </c>
      <c r="H32" s="15">
        <v>1</v>
      </c>
      <c r="I32" s="15">
        <f t="shared" si="2"/>
        <v>5</v>
      </c>
      <c r="J32" s="10">
        <v>1</v>
      </c>
      <c r="K32" s="15" t="s">
        <v>15</v>
      </c>
      <c r="L32" s="12">
        <v>23484.49</v>
      </c>
      <c r="M32" s="14">
        <v>3580</v>
      </c>
      <c r="N32" s="16">
        <v>45443</v>
      </c>
      <c r="O32" s="22" t="s">
        <v>19</v>
      </c>
    </row>
    <row r="33" spans="1:15" s="17" customFormat="1" ht="24.75" customHeight="1">
      <c r="A33" s="10">
        <v>31</v>
      </c>
      <c r="B33" s="10">
        <v>24</v>
      </c>
      <c r="C33" s="11" t="s">
        <v>85</v>
      </c>
      <c r="D33" s="12">
        <v>23</v>
      </c>
      <c r="E33" s="12">
        <v>25.2</v>
      </c>
      <c r="F33" s="13">
        <f>(D33-E33)/E33</f>
        <v>-8.7301587301587269E-2</v>
      </c>
      <c r="G33" s="14">
        <v>6</v>
      </c>
      <c r="H33" s="15">
        <v>3</v>
      </c>
      <c r="I33" s="15">
        <f t="shared" si="2"/>
        <v>2</v>
      </c>
      <c r="J33" s="10">
        <v>2</v>
      </c>
      <c r="K33" s="15">
        <v>6</v>
      </c>
      <c r="L33" s="12">
        <v>2346.58</v>
      </c>
      <c r="M33" s="14">
        <v>406</v>
      </c>
      <c r="N33" s="16">
        <v>45457</v>
      </c>
      <c r="O33" s="22" t="s">
        <v>86</v>
      </c>
    </row>
    <row r="34" spans="1:15" s="17" customFormat="1" ht="24.75" customHeight="1">
      <c r="A34" s="10">
        <v>32</v>
      </c>
      <c r="B34" s="10">
        <v>20</v>
      </c>
      <c r="C34" s="11" t="s">
        <v>64</v>
      </c>
      <c r="D34" s="12">
        <v>16</v>
      </c>
      <c r="E34" s="12">
        <v>91.6</v>
      </c>
      <c r="F34" s="13">
        <f>(D34-E34)/E34</f>
        <v>-0.8253275109170306</v>
      </c>
      <c r="G34" s="14">
        <v>4</v>
      </c>
      <c r="H34" s="15">
        <v>1</v>
      </c>
      <c r="I34" s="15">
        <f t="shared" si="2"/>
        <v>4</v>
      </c>
      <c r="J34" s="10">
        <v>1</v>
      </c>
      <c r="K34" s="13" t="s">
        <v>15</v>
      </c>
      <c r="L34" s="12">
        <v>10045.400000000001</v>
      </c>
      <c r="M34" s="14">
        <v>1450</v>
      </c>
      <c r="N34" s="16">
        <v>45450</v>
      </c>
      <c r="O34" s="22" t="s">
        <v>14</v>
      </c>
    </row>
    <row r="35" spans="1:15" s="17" customFormat="1" ht="24.75" customHeight="1">
      <c r="A35" s="10">
        <v>33</v>
      </c>
      <c r="B35" s="13" t="s">
        <v>15</v>
      </c>
      <c r="C35" s="11" t="s">
        <v>112</v>
      </c>
      <c r="D35" s="12">
        <v>3</v>
      </c>
      <c r="E35" s="13" t="s">
        <v>15</v>
      </c>
      <c r="F35" s="13" t="s">
        <v>15</v>
      </c>
      <c r="G35" s="14">
        <v>1</v>
      </c>
      <c r="H35" s="15">
        <v>1</v>
      </c>
      <c r="I35" s="15">
        <f t="shared" si="2"/>
        <v>1</v>
      </c>
      <c r="J35" s="10">
        <v>1</v>
      </c>
      <c r="K35" s="15" t="s">
        <v>15</v>
      </c>
      <c r="L35" s="12">
        <v>4444.55</v>
      </c>
      <c r="M35" s="14">
        <v>742</v>
      </c>
      <c r="N35" s="16">
        <v>45471</v>
      </c>
      <c r="O35" s="22" t="s">
        <v>11</v>
      </c>
    </row>
    <row r="36" spans="1:15" s="26" customFormat="1" ht="24.95" customHeight="1">
      <c r="A36" s="34" t="s">
        <v>24</v>
      </c>
      <c r="B36" s="41" t="s">
        <v>24</v>
      </c>
      <c r="C36" s="35" t="s">
        <v>150</v>
      </c>
      <c r="D36" s="36">
        <f>SUM(Table1323456789[Pajamos 
(GBO)])</f>
        <v>173857.36000000002</v>
      </c>
      <c r="E36" s="36" t="s">
        <v>149</v>
      </c>
      <c r="F36" s="37">
        <f t="shared" ref="F36" si="3">(D36-E36)/E36</f>
        <v>-0.26609949555710327</v>
      </c>
      <c r="G36" s="38">
        <f>SUM(Table1323456789[Žiūrovų sk. 
(ADM)])</f>
        <v>26399</v>
      </c>
      <c r="H36" s="34"/>
      <c r="I36" s="34"/>
      <c r="J36" s="34"/>
      <c r="K36" s="43"/>
      <c r="L36" s="39"/>
      <c r="M36" s="34"/>
      <c r="N36" s="34"/>
      <c r="O36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9343AB-2D45-4B0B-B6E5-96C5105B6901}">
  <dimension ref="A1:O35"/>
  <sheetViews>
    <sheetView topLeftCell="A16" zoomScale="60" zoomScaleNormal="60" workbookViewId="0">
      <selection activeCell="C30" sqref="C30:O30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301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304</v>
      </c>
      <c r="D3" s="12">
        <v>179293.88</v>
      </c>
      <c r="E3" s="12" t="s">
        <v>15</v>
      </c>
      <c r="F3" s="13" t="s">
        <v>15</v>
      </c>
      <c r="G3" s="14">
        <v>20664</v>
      </c>
      <c r="H3" s="14">
        <v>208</v>
      </c>
      <c r="I3" s="15">
        <f>G3/H3</f>
        <v>99.34615384615384</v>
      </c>
      <c r="J3" s="15">
        <v>21</v>
      </c>
      <c r="K3" s="15">
        <v>1</v>
      </c>
      <c r="L3" s="12">
        <v>196109.78</v>
      </c>
      <c r="M3" s="14">
        <v>22783</v>
      </c>
      <c r="N3" s="16">
        <v>45611</v>
      </c>
      <c r="O3" s="22" t="s">
        <v>115</v>
      </c>
    </row>
    <row r="4" spans="1:15" s="53" customFormat="1" ht="24.95" customHeight="1">
      <c r="A4" s="10">
        <v>2</v>
      </c>
      <c r="B4" s="10">
        <v>1</v>
      </c>
      <c r="C4" s="18" t="s">
        <v>283</v>
      </c>
      <c r="D4" s="12">
        <v>78756</v>
      </c>
      <c r="E4" s="12">
        <v>114045</v>
      </c>
      <c r="F4" s="13">
        <f>(D4-E4)/E4</f>
        <v>-0.30943048796527689</v>
      </c>
      <c r="G4" s="14">
        <v>10559</v>
      </c>
      <c r="H4" s="15" t="s">
        <v>15</v>
      </c>
      <c r="I4" s="15" t="s">
        <v>15</v>
      </c>
      <c r="J4" s="15" t="s">
        <v>15</v>
      </c>
      <c r="K4" s="15">
        <v>3</v>
      </c>
      <c r="L4" s="12">
        <v>370328</v>
      </c>
      <c r="M4" s="14">
        <v>51976</v>
      </c>
      <c r="N4" s="16">
        <v>45597</v>
      </c>
      <c r="O4" s="22" t="s">
        <v>284</v>
      </c>
    </row>
    <row r="5" spans="1:15" s="53" customFormat="1" ht="24.95" customHeight="1">
      <c r="A5" s="10">
        <v>3</v>
      </c>
      <c r="B5" s="10">
        <v>3</v>
      </c>
      <c r="C5" s="18" t="s">
        <v>278</v>
      </c>
      <c r="D5" s="12">
        <v>34875.160000000003</v>
      </c>
      <c r="E5" s="12">
        <v>37843.760000000002</v>
      </c>
      <c r="F5" s="13">
        <f>(D5-E5)/E5</f>
        <v>-7.8443579602026817E-2</v>
      </c>
      <c r="G5" s="14">
        <v>6082</v>
      </c>
      <c r="H5" s="14">
        <v>109</v>
      </c>
      <c r="I5" s="15">
        <f>G5/H5</f>
        <v>55.798165137614681</v>
      </c>
      <c r="J5" s="15">
        <v>17</v>
      </c>
      <c r="K5" s="15">
        <v>4</v>
      </c>
      <c r="L5" s="12">
        <v>234161.88</v>
      </c>
      <c r="M5" s="14">
        <v>42336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0">
        <v>4</v>
      </c>
      <c r="C6" s="11" t="s">
        <v>295</v>
      </c>
      <c r="D6" s="12">
        <v>28753.59</v>
      </c>
      <c r="E6" s="12">
        <v>30466.85</v>
      </c>
      <c r="F6" s="13">
        <f>(D6-E6)/E6</f>
        <v>-5.6233578463149241E-2</v>
      </c>
      <c r="G6" s="14">
        <v>4032</v>
      </c>
      <c r="H6" s="15">
        <v>72</v>
      </c>
      <c r="I6" s="15">
        <f>G6/H6</f>
        <v>56</v>
      </c>
      <c r="J6" s="15">
        <v>11</v>
      </c>
      <c r="K6" s="15">
        <v>2</v>
      </c>
      <c r="L6" s="12">
        <v>68491.53</v>
      </c>
      <c r="M6" s="14">
        <v>10045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0">
        <v>5</v>
      </c>
      <c r="C7" s="18" t="s">
        <v>294</v>
      </c>
      <c r="D7" s="12">
        <v>22379</v>
      </c>
      <c r="E7" s="12">
        <v>23583</v>
      </c>
      <c r="F7" s="13">
        <f>(D7-E7)/E7</f>
        <v>-5.1053725140991393E-2</v>
      </c>
      <c r="G7" s="14">
        <v>4086</v>
      </c>
      <c r="H7" s="13" t="s">
        <v>15</v>
      </c>
      <c r="I7" s="13" t="s">
        <v>15</v>
      </c>
      <c r="J7" s="15">
        <v>16</v>
      </c>
      <c r="K7" s="15">
        <v>2</v>
      </c>
      <c r="L7" s="12">
        <v>49110</v>
      </c>
      <c r="M7" s="14">
        <v>9178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0">
        <v>2</v>
      </c>
      <c r="C8" s="18" t="s">
        <v>275</v>
      </c>
      <c r="D8" s="12">
        <v>21337.59</v>
      </c>
      <c r="E8" s="12">
        <v>55503.15</v>
      </c>
      <c r="F8" s="13">
        <f>(D8-E8)/E8</f>
        <v>-0.61556073844457471</v>
      </c>
      <c r="G8" s="14">
        <v>2859</v>
      </c>
      <c r="H8" s="14">
        <v>55</v>
      </c>
      <c r="I8" s="15">
        <f t="shared" ref="I8:I23" si="0">G8/H8</f>
        <v>51.981818181818184</v>
      </c>
      <c r="J8" s="15">
        <v>9</v>
      </c>
      <c r="K8" s="15">
        <v>4</v>
      </c>
      <c r="L8" s="12">
        <v>408208.45</v>
      </c>
      <c r="M8" s="14">
        <v>51719</v>
      </c>
      <c r="N8" s="16">
        <v>45590</v>
      </c>
      <c r="O8" s="27" t="s">
        <v>11</v>
      </c>
    </row>
    <row r="9" spans="1:15" s="53" customFormat="1" ht="24.95" customHeight="1">
      <c r="A9" s="10">
        <v>7</v>
      </c>
      <c r="B9" s="10" t="s">
        <v>17</v>
      </c>
      <c r="C9" s="18" t="s">
        <v>307</v>
      </c>
      <c r="D9" s="12">
        <v>13041.13</v>
      </c>
      <c r="E9" s="15" t="s">
        <v>15</v>
      </c>
      <c r="F9" s="15" t="s">
        <v>15</v>
      </c>
      <c r="G9" s="14">
        <v>2288</v>
      </c>
      <c r="H9" s="14">
        <v>76</v>
      </c>
      <c r="I9" s="15">
        <f t="shared" si="0"/>
        <v>30.105263157894736</v>
      </c>
      <c r="J9" s="15">
        <v>17</v>
      </c>
      <c r="K9" s="15">
        <v>1</v>
      </c>
      <c r="L9" s="12">
        <v>13514.33</v>
      </c>
      <c r="M9" s="14">
        <v>2368</v>
      </c>
      <c r="N9" s="16">
        <v>45611</v>
      </c>
      <c r="O9" s="22" t="s">
        <v>11</v>
      </c>
    </row>
    <row r="10" spans="1:15" s="53" customFormat="1" ht="24.95" customHeight="1">
      <c r="A10" s="10">
        <v>8</v>
      </c>
      <c r="B10" s="10">
        <v>7</v>
      </c>
      <c r="C10" s="18" t="s">
        <v>229</v>
      </c>
      <c r="D10" s="12">
        <v>8238.9500000000007</v>
      </c>
      <c r="E10" s="12">
        <v>11849.98</v>
      </c>
      <c r="F10" s="13">
        <f>(D10-E10)/E10</f>
        <v>-0.30472878435237855</v>
      </c>
      <c r="G10" s="14">
        <v>1411</v>
      </c>
      <c r="H10" s="14">
        <v>29</v>
      </c>
      <c r="I10" s="15">
        <f t="shared" si="0"/>
        <v>48.655172413793103</v>
      </c>
      <c r="J10" s="15">
        <v>6</v>
      </c>
      <c r="K10" s="15">
        <v>8</v>
      </c>
      <c r="L10" s="12">
        <v>272380.93</v>
      </c>
      <c r="M10" s="14">
        <v>49872</v>
      </c>
      <c r="N10" s="16">
        <v>45562</v>
      </c>
      <c r="O10" s="27" t="s">
        <v>11</v>
      </c>
    </row>
    <row r="11" spans="1:15" s="53" customFormat="1" ht="24.95" customHeight="1">
      <c r="A11" s="10">
        <v>9</v>
      </c>
      <c r="B11" s="14" t="s">
        <v>17</v>
      </c>
      <c r="C11" s="52" t="s">
        <v>306</v>
      </c>
      <c r="D11" s="6">
        <v>5944.85</v>
      </c>
      <c r="E11" s="13" t="s">
        <v>15</v>
      </c>
      <c r="F11" s="13" t="s">
        <v>15</v>
      </c>
      <c r="G11" s="7">
        <v>781</v>
      </c>
      <c r="H11" s="7">
        <v>21</v>
      </c>
      <c r="I11" s="8">
        <f t="shared" si="0"/>
        <v>37.19047619047619</v>
      </c>
      <c r="J11" s="8">
        <v>8</v>
      </c>
      <c r="K11" s="8">
        <v>1</v>
      </c>
      <c r="L11" s="6">
        <v>5944.85</v>
      </c>
      <c r="M11" s="7">
        <v>781</v>
      </c>
      <c r="N11" s="9">
        <v>45611</v>
      </c>
      <c r="O11" s="22" t="s">
        <v>80</v>
      </c>
    </row>
    <row r="12" spans="1:15" s="53" customFormat="1" ht="24.95" customHeight="1">
      <c r="A12" s="10">
        <v>10</v>
      </c>
      <c r="B12" s="10">
        <v>6</v>
      </c>
      <c r="C12" s="18" t="s">
        <v>286</v>
      </c>
      <c r="D12" s="12">
        <v>4535.07</v>
      </c>
      <c r="E12" s="12">
        <v>15064.09</v>
      </c>
      <c r="F12" s="13">
        <f t="shared" ref="F12:F23" si="1">(D12-E12)/E12</f>
        <v>-0.69894829359091726</v>
      </c>
      <c r="G12" s="14">
        <v>641</v>
      </c>
      <c r="H12" s="14">
        <v>20</v>
      </c>
      <c r="I12" s="15">
        <f t="shared" si="0"/>
        <v>32.049999999999997</v>
      </c>
      <c r="J12" s="15">
        <v>10</v>
      </c>
      <c r="K12" s="15">
        <v>3</v>
      </c>
      <c r="L12" s="12">
        <v>51960.53</v>
      </c>
      <c r="M12" s="14">
        <v>7639</v>
      </c>
      <c r="N12" s="16">
        <v>45597</v>
      </c>
      <c r="O12" s="22" t="s">
        <v>11</v>
      </c>
    </row>
    <row r="13" spans="1:15" s="53" customFormat="1" ht="24.95" customHeight="1">
      <c r="A13" s="10">
        <v>11</v>
      </c>
      <c r="B13" s="10">
        <v>8</v>
      </c>
      <c r="C13" s="18" t="s">
        <v>274</v>
      </c>
      <c r="D13" s="12">
        <v>4390.12</v>
      </c>
      <c r="E13" s="12">
        <v>11725.58</v>
      </c>
      <c r="F13" s="13">
        <f t="shared" si="1"/>
        <v>-0.62559464009456245</v>
      </c>
      <c r="G13" s="14">
        <v>615</v>
      </c>
      <c r="H13" s="14">
        <v>16</v>
      </c>
      <c r="I13" s="15">
        <f t="shared" si="0"/>
        <v>38.4375</v>
      </c>
      <c r="J13" s="15">
        <v>9</v>
      </c>
      <c r="K13" s="15">
        <v>4</v>
      </c>
      <c r="L13" s="12">
        <v>83389.23</v>
      </c>
      <c r="M13" s="14">
        <v>12260</v>
      </c>
      <c r="N13" s="16">
        <v>45590</v>
      </c>
      <c r="O13" s="22" t="s">
        <v>14</v>
      </c>
    </row>
    <row r="14" spans="1:15" s="53" customFormat="1" ht="24.95" customHeight="1">
      <c r="A14" s="10">
        <v>12</v>
      </c>
      <c r="B14" s="10">
        <v>9</v>
      </c>
      <c r="C14" s="18" t="s">
        <v>296</v>
      </c>
      <c r="D14" s="12">
        <v>1649.2</v>
      </c>
      <c r="E14" s="12">
        <v>11044.02</v>
      </c>
      <c r="F14" s="13">
        <f t="shared" si="1"/>
        <v>-0.85067031751119604</v>
      </c>
      <c r="G14" s="14">
        <v>228</v>
      </c>
      <c r="H14" s="14">
        <v>8</v>
      </c>
      <c r="I14" s="15">
        <f t="shared" si="0"/>
        <v>28.5</v>
      </c>
      <c r="J14" s="15">
        <v>4</v>
      </c>
      <c r="K14" s="15">
        <v>2</v>
      </c>
      <c r="L14" s="12">
        <v>23033.75</v>
      </c>
      <c r="M14" s="14">
        <v>3273</v>
      </c>
      <c r="N14" s="16">
        <v>45604</v>
      </c>
      <c r="O14" s="22" t="s">
        <v>11</v>
      </c>
    </row>
    <row r="15" spans="1:15" s="53" customFormat="1" ht="24.95" customHeight="1">
      <c r="A15" s="10">
        <v>13</v>
      </c>
      <c r="B15" s="10">
        <v>10</v>
      </c>
      <c r="C15" s="11" t="s">
        <v>267</v>
      </c>
      <c r="D15" s="12">
        <v>1277.68</v>
      </c>
      <c r="E15" s="12">
        <v>9453.74</v>
      </c>
      <c r="F15" s="13">
        <f t="shared" si="1"/>
        <v>-0.86484925542695268</v>
      </c>
      <c r="G15" s="14">
        <v>179</v>
      </c>
      <c r="H15" s="14">
        <v>4</v>
      </c>
      <c r="I15" s="15">
        <f t="shared" si="0"/>
        <v>44.75</v>
      </c>
      <c r="J15" s="15">
        <v>3</v>
      </c>
      <c r="K15" s="15">
        <v>5</v>
      </c>
      <c r="L15" s="12">
        <v>167879.35</v>
      </c>
      <c r="M15" s="14">
        <v>22922</v>
      </c>
      <c r="N15" s="16">
        <v>45583</v>
      </c>
      <c r="O15" s="22" t="s">
        <v>115</v>
      </c>
    </row>
    <row r="16" spans="1:15" s="53" customFormat="1" ht="24.95" customHeight="1">
      <c r="A16" s="10">
        <v>14</v>
      </c>
      <c r="B16" s="10">
        <v>19</v>
      </c>
      <c r="C16" s="18" t="s">
        <v>225</v>
      </c>
      <c r="D16" s="12">
        <v>1212.8</v>
      </c>
      <c r="E16" s="12">
        <v>1131</v>
      </c>
      <c r="F16" s="13">
        <f t="shared" si="1"/>
        <v>7.2325375773651598E-2</v>
      </c>
      <c r="G16" s="14">
        <v>191</v>
      </c>
      <c r="H16" s="14">
        <v>6</v>
      </c>
      <c r="I16" s="15">
        <f t="shared" si="0"/>
        <v>31.833333333333332</v>
      </c>
      <c r="J16" s="15">
        <v>2</v>
      </c>
      <c r="K16" s="15">
        <v>10</v>
      </c>
      <c r="L16" s="12">
        <v>115040.33</v>
      </c>
      <c r="M16" s="14">
        <v>17317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11</v>
      </c>
      <c r="C17" s="18" t="s">
        <v>241</v>
      </c>
      <c r="D17" s="12">
        <v>955.31</v>
      </c>
      <c r="E17" s="12">
        <v>4127.88</v>
      </c>
      <c r="F17" s="13">
        <f t="shared" si="1"/>
        <v>-0.76857127629679156</v>
      </c>
      <c r="G17" s="14">
        <v>122</v>
      </c>
      <c r="H17" s="14">
        <v>3</v>
      </c>
      <c r="I17" s="15">
        <f t="shared" si="0"/>
        <v>40.666666666666664</v>
      </c>
      <c r="J17" s="15">
        <v>3</v>
      </c>
      <c r="K17" s="15">
        <v>8</v>
      </c>
      <c r="L17" s="12">
        <v>123311.35000000002</v>
      </c>
      <c r="M17" s="14">
        <v>18246</v>
      </c>
      <c r="N17" s="16">
        <v>45562</v>
      </c>
      <c r="O17" s="27" t="s">
        <v>14</v>
      </c>
    </row>
    <row r="18" spans="1:15" s="53" customFormat="1" ht="24.95" customHeight="1">
      <c r="A18" s="10">
        <v>16</v>
      </c>
      <c r="B18" s="10">
        <v>16</v>
      </c>
      <c r="C18" s="11" t="s">
        <v>268</v>
      </c>
      <c r="D18" s="12">
        <v>831.5</v>
      </c>
      <c r="E18" s="12">
        <v>1467.5</v>
      </c>
      <c r="F18" s="13">
        <f t="shared" si="1"/>
        <v>-0.43339011925042592</v>
      </c>
      <c r="G18" s="14">
        <v>120</v>
      </c>
      <c r="H18" s="14">
        <v>7</v>
      </c>
      <c r="I18" s="15">
        <f t="shared" si="0"/>
        <v>17.142857142857142</v>
      </c>
      <c r="J18" s="15">
        <v>2</v>
      </c>
      <c r="K18" s="15">
        <v>5</v>
      </c>
      <c r="L18" s="12">
        <v>30703.27</v>
      </c>
      <c r="M18" s="14">
        <v>4710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0">
        <v>18</v>
      </c>
      <c r="C19" s="11" t="s">
        <v>122</v>
      </c>
      <c r="D19" s="12">
        <v>415.64</v>
      </c>
      <c r="E19" s="12">
        <v>1140.48</v>
      </c>
      <c r="F19" s="13">
        <f t="shared" si="1"/>
        <v>-0.63555695847362514</v>
      </c>
      <c r="G19" s="14">
        <v>77</v>
      </c>
      <c r="H19" s="14">
        <v>3</v>
      </c>
      <c r="I19" s="15">
        <f t="shared" si="0"/>
        <v>25.666666666666668</v>
      </c>
      <c r="J19" s="15">
        <v>1</v>
      </c>
      <c r="K19" s="15">
        <v>20</v>
      </c>
      <c r="L19" s="12">
        <v>1201121.08</v>
      </c>
      <c r="M19" s="14">
        <v>208762</v>
      </c>
      <c r="N19" s="16">
        <v>45478</v>
      </c>
      <c r="O19" s="22" t="s">
        <v>45</v>
      </c>
    </row>
    <row r="20" spans="1:15" s="53" customFormat="1" ht="24.95" customHeight="1">
      <c r="A20" s="10">
        <v>18</v>
      </c>
      <c r="B20" s="10">
        <v>13</v>
      </c>
      <c r="C20" s="18" t="s">
        <v>287</v>
      </c>
      <c r="D20" s="12">
        <v>409</v>
      </c>
      <c r="E20" s="12">
        <v>2792.7</v>
      </c>
      <c r="F20" s="13">
        <f t="shared" si="1"/>
        <v>-0.85354674687578325</v>
      </c>
      <c r="G20" s="14">
        <v>71</v>
      </c>
      <c r="H20" s="14">
        <v>9</v>
      </c>
      <c r="I20" s="15">
        <f t="shared" si="0"/>
        <v>7.8888888888888893</v>
      </c>
      <c r="J20" s="15">
        <v>4</v>
      </c>
      <c r="K20" s="15">
        <v>3</v>
      </c>
      <c r="L20" s="12">
        <v>14703.68</v>
      </c>
      <c r="M20" s="14">
        <v>2738</v>
      </c>
      <c r="N20" s="16">
        <v>45597</v>
      </c>
      <c r="O20" s="22" t="s">
        <v>11</v>
      </c>
    </row>
    <row r="21" spans="1:15" s="53" customFormat="1" ht="24.95" customHeight="1">
      <c r="A21" s="10">
        <v>19</v>
      </c>
      <c r="B21" s="10">
        <v>14</v>
      </c>
      <c r="C21" s="18" t="s">
        <v>277</v>
      </c>
      <c r="D21" s="12">
        <v>388.6</v>
      </c>
      <c r="E21" s="12">
        <v>2439.77</v>
      </c>
      <c r="F21" s="13">
        <f t="shared" si="1"/>
        <v>-0.84072269107333897</v>
      </c>
      <c r="G21" s="14">
        <v>51</v>
      </c>
      <c r="H21" s="14">
        <v>2</v>
      </c>
      <c r="I21" s="15">
        <f t="shared" si="0"/>
        <v>25.5</v>
      </c>
      <c r="J21" s="15">
        <v>1</v>
      </c>
      <c r="K21" s="15">
        <v>4</v>
      </c>
      <c r="L21" s="12">
        <v>49200.75</v>
      </c>
      <c r="M21" s="14">
        <v>6954</v>
      </c>
      <c r="N21" s="16">
        <v>45590</v>
      </c>
      <c r="O21" s="22" t="s">
        <v>220</v>
      </c>
    </row>
    <row r="22" spans="1:15" s="53" customFormat="1" ht="24.95" customHeight="1">
      <c r="A22" s="10">
        <v>20</v>
      </c>
      <c r="B22" s="10">
        <v>20</v>
      </c>
      <c r="C22" s="11" t="s">
        <v>266</v>
      </c>
      <c r="D22" s="12">
        <v>308.8</v>
      </c>
      <c r="E22" s="12">
        <v>883.6</v>
      </c>
      <c r="F22" s="13">
        <f t="shared" si="1"/>
        <v>-0.65052059755545488</v>
      </c>
      <c r="G22" s="14">
        <v>48</v>
      </c>
      <c r="H22" s="14">
        <v>3</v>
      </c>
      <c r="I22" s="15">
        <f t="shared" si="0"/>
        <v>16</v>
      </c>
      <c r="J22" s="15">
        <v>2</v>
      </c>
      <c r="K22" s="15">
        <v>5</v>
      </c>
      <c r="L22" s="12">
        <v>4375.1000000000004</v>
      </c>
      <c r="M22" s="14" t="s">
        <v>303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0">
        <v>21</v>
      </c>
      <c r="C23" s="18" t="s">
        <v>290</v>
      </c>
      <c r="D23" s="12">
        <v>252</v>
      </c>
      <c r="E23" s="12">
        <v>592</v>
      </c>
      <c r="F23" s="13">
        <f t="shared" si="1"/>
        <v>-0.57432432432432434</v>
      </c>
      <c r="G23" s="14">
        <v>31</v>
      </c>
      <c r="H23" s="14">
        <v>3</v>
      </c>
      <c r="I23" s="15">
        <f t="shared" si="0"/>
        <v>10.333333333333334</v>
      </c>
      <c r="J23" s="15">
        <v>1</v>
      </c>
      <c r="K23" s="15">
        <v>3</v>
      </c>
      <c r="L23" s="12">
        <v>7961.66</v>
      </c>
      <c r="M23" s="14">
        <v>1131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5" t="s">
        <v>15</v>
      </c>
      <c r="C24" s="52" t="s">
        <v>239</v>
      </c>
      <c r="D24" s="6">
        <v>175</v>
      </c>
      <c r="E24" s="12" t="s">
        <v>15</v>
      </c>
      <c r="F24" s="46" t="s">
        <v>15</v>
      </c>
      <c r="G24" s="7">
        <v>35</v>
      </c>
      <c r="H24" s="7">
        <v>1</v>
      </c>
      <c r="I24" s="8">
        <v>35</v>
      </c>
      <c r="J24" s="8">
        <v>1</v>
      </c>
      <c r="K24" s="8" t="s">
        <v>15</v>
      </c>
      <c r="L24" s="12">
        <v>3914.5</v>
      </c>
      <c r="M24" s="14">
        <v>985</v>
      </c>
      <c r="N24" s="9">
        <v>45317</v>
      </c>
      <c r="O24" s="23" t="s">
        <v>240</v>
      </c>
    </row>
    <row r="25" spans="1:15" s="53" customFormat="1" ht="24.95" customHeight="1">
      <c r="A25" s="10">
        <v>23</v>
      </c>
      <c r="B25" s="15" t="s">
        <v>15</v>
      </c>
      <c r="C25" s="18" t="s">
        <v>253</v>
      </c>
      <c r="D25" s="12">
        <v>149</v>
      </c>
      <c r="E25" s="13" t="s">
        <v>15</v>
      </c>
      <c r="F25" s="13" t="s">
        <v>15</v>
      </c>
      <c r="G25" s="14">
        <v>21</v>
      </c>
      <c r="H25" s="14" t="s">
        <v>15</v>
      </c>
      <c r="I25" s="15" t="s">
        <v>15</v>
      </c>
      <c r="J25" s="15">
        <v>1</v>
      </c>
      <c r="K25" s="15" t="s">
        <v>15</v>
      </c>
      <c r="L25" s="12">
        <v>14535</v>
      </c>
      <c r="M25" s="14">
        <v>2286</v>
      </c>
      <c r="N25" s="16">
        <v>45576</v>
      </c>
      <c r="O25" s="22" t="s">
        <v>13</v>
      </c>
    </row>
    <row r="26" spans="1:15" s="53" customFormat="1" ht="24.95" customHeight="1">
      <c r="A26" s="10">
        <v>24</v>
      </c>
      <c r="B26" s="10">
        <v>24</v>
      </c>
      <c r="C26" s="11" t="s">
        <v>245</v>
      </c>
      <c r="D26" s="12">
        <v>135</v>
      </c>
      <c r="E26" s="12">
        <v>264</v>
      </c>
      <c r="F26" s="13">
        <f>(D26-E26)/E26</f>
        <v>-0.48863636363636365</v>
      </c>
      <c r="G26" s="14">
        <v>27</v>
      </c>
      <c r="H26" s="15" t="s">
        <v>15</v>
      </c>
      <c r="I26" s="15" t="s">
        <v>15</v>
      </c>
      <c r="J26" s="15">
        <v>1</v>
      </c>
      <c r="K26" s="15">
        <v>6</v>
      </c>
      <c r="L26" s="12">
        <v>53436</v>
      </c>
      <c r="M26" s="14">
        <v>10395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0">
        <v>17</v>
      </c>
      <c r="C27" s="18" t="s">
        <v>205</v>
      </c>
      <c r="D27" s="12">
        <v>130</v>
      </c>
      <c r="E27" s="12">
        <v>1223</v>
      </c>
      <c r="F27" s="13">
        <f>(D27-E27)/E27</f>
        <v>-0.8937040065412919</v>
      </c>
      <c r="G27" s="14">
        <v>26</v>
      </c>
      <c r="H27" s="14">
        <v>1</v>
      </c>
      <c r="I27" s="15">
        <f>G27/H27</f>
        <v>26</v>
      </c>
      <c r="J27" s="15">
        <v>1</v>
      </c>
      <c r="K27" s="13" t="s">
        <v>15</v>
      </c>
      <c r="L27" s="12">
        <v>45629.859999999993</v>
      </c>
      <c r="M27" s="14">
        <v>9011</v>
      </c>
      <c r="N27" s="16">
        <v>45541</v>
      </c>
      <c r="O27" s="22" t="s">
        <v>14</v>
      </c>
    </row>
    <row r="28" spans="1:15" s="53" customFormat="1" ht="24.95" customHeight="1">
      <c r="A28" s="10">
        <v>26</v>
      </c>
      <c r="B28" s="14" t="s">
        <v>15</v>
      </c>
      <c r="C28" s="52" t="s">
        <v>308</v>
      </c>
      <c r="D28" s="6">
        <v>99</v>
      </c>
      <c r="E28" s="12" t="s">
        <v>15</v>
      </c>
      <c r="F28" s="46" t="s">
        <v>15</v>
      </c>
      <c r="G28" s="7">
        <v>18</v>
      </c>
      <c r="H28" s="7">
        <v>1</v>
      </c>
      <c r="I28" s="8">
        <v>18</v>
      </c>
      <c r="J28" s="8">
        <v>1</v>
      </c>
      <c r="K28" s="8" t="s">
        <v>15</v>
      </c>
      <c r="L28" s="12">
        <v>20333.07</v>
      </c>
      <c r="M28" s="14">
        <v>3953</v>
      </c>
      <c r="N28" s="9">
        <v>44330</v>
      </c>
      <c r="O28" s="23" t="s">
        <v>240</v>
      </c>
    </row>
    <row r="29" spans="1:15" s="53" customFormat="1" ht="24.95" customHeight="1">
      <c r="A29" s="10">
        <v>27</v>
      </c>
      <c r="B29" s="14" t="s">
        <v>15</v>
      </c>
      <c r="C29" s="18" t="s">
        <v>71</v>
      </c>
      <c r="D29" s="12">
        <v>69.47</v>
      </c>
      <c r="E29" s="12" t="s">
        <v>15</v>
      </c>
      <c r="F29" s="13" t="s">
        <v>15</v>
      </c>
      <c r="G29" s="14">
        <v>19</v>
      </c>
      <c r="H29" s="14">
        <v>1</v>
      </c>
      <c r="I29" s="15">
        <f>G29/H29</f>
        <v>19</v>
      </c>
      <c r="J29" s="15">
        <v>1</v>
      </c>
      <c r="K29" s="15" t="s">
        <v>15</v>
      </c>
      <c r="L29" s="12">
        <v>192301.52</v>
      </c>
      <c r="M29" s="14">
        <v>48031</v>
      </c>
      <c r="N29" s="16">
        <v>44659</v>
      </c>
      <c r="O29" s="22" t="s">
        <v>11</v>
      </c>
    </row>
    <row r="30" spans="1:15" s="53" customFormat="1" ht="24.95" customHeight="1">
      <c r="A30" s="10">
        <v>28</v>
      </c>
      <c r="B30" s="10">
        <v>26</v>
      </c>
      <c r="C30" s="18" t="s">
        <v>289</v>
      </c>
      <c r="D30" s="12">
        <v>51</v>
      </c>
      <c r="E30" s="12">
        <v>232.8</v>
      </c>
      <c r="F30" s="13">
        <f>(D30-E30)/E30</f>
        <v>-0.78092783505154639</v>
      </c>
      <c r="G30" s="14">
        <v>9</v>
      </c>
      <c r="H30" s="14">
        <v>1</v>
      </c>
      <c r="I30" s="15">
        <f>G30/H30</f>
        <v>9</v>
      </c>
      <c r="J30" s="15">
        <v>1</v>
      </c>
      <c r="K30" s="15">
        <v>3</v>
      </c>
      <c r="L30" s="12">
        <v>893</v>
      </c>
      <c r="M30" s="14">
        <v>144</v>
      </c>
      <c r="N30" s="16">
        <v>45597</v>
      </c>
      <c r="O30" s="22" t="s">
        <v>23</v>
      </c>
    </row>
    <row r="31" spans="1:15" s="53" customFormat="1" ht="24.95" customHeight="1">
      <c r="A31" s="10">
        <v>29</v>
      </c>
      <c r="B31" s="10">
        <v>15</v>
      </c>
      <c r="C31" s="11" t="s">
        <v>250</v>
      </c>
      <c r="D31" s="12">
        <v>22</v>
      </c>
      <c r="E31" s="12">
        <v>2022.8</v>
      </c>
      <c r="F31" s="13">
        <f>(D31-E31)/E31</f>
        <v>-0.98912398655329248</v>
      </c>
      <c r="G31" s="14">
        <v>6</v>
      </c>
      <c r="H31" s="14">
        <v>2</v>
      </c>
      <c r="I31" s="15">
        <f>G31/H31</f>
        <v>3</v>
      </c>
      <c r="J31" s="15">
        <v>1</v>
      </c>
      <c r="K31" s="15">
        <v>5</v>
      </c>
      <c r="L31" s="12">
        <v>62644.19</v>
      </c>
      <c r="M31" s="14">
        <v>11895</v>
      </c>
      <c r="N31" s="16">
        <v>45583</v>
      </c>
      <c r="O31" s="22" t="s">
        <v>11</v>
      </c>
    </row>
    <row r="32" spans="1:15" s="53" customFormat="1" ht="24.95" customHeight="1">
      <c r="A32" s="10">
        <v>30</v>
      </c>
      <c r="B32" s="13" t="s">
        <v>15</v>
      </c>
      <c r="C32" s="18" t="s">
        <v>262</v>
      </c>
      <c r="D32" s="12">
        <v>14</v>
      </c>
      <c r="E32" s="13" t="s">
        <v>15</v>
      </c>
      <c r="F32" s="13" t="s">
        <v>15</v>
      </c>
      <c r="G32" s="14">
        <v>2</v>
      </c>
      <c r="H32" s="14">
        <v>1</v>
      </c>
      <c r="I32" s="15">
        <f>G32/H32</f>
        <v>2</v>
      </c>
      <c r="J32" s="15">
        <v>1</v>
      </c>
      <c r="K32" s="15" t="s">
        <v>15</v>
      </c>
      <c r="L32" s="12">
        <v>9378.36</v>
      </c>
      <c r="M32" s="14">
        <v>1451</v>
      </c>
      <c r="N32" s="16">
        <v>45583</v>
      </c>
      <c r="O32" s="22" t="s">
        <v>14</v>
      </c>
    </row>
    <row r="33" spans="1:15" s="53" customFormat="1" ht="24.95" customHeight="1">
      <c r="A33" s="10">
        <v>31</v>
      </c>
      <c r="B33" s="13" t="s">
        <v>15</v>
      </c>
      <c r="C33" s="18" t="s">
        <v>305</v>
      </c>
      <c r="D33" s="12">
        <v>6</v>
      </c>
      <c r="E33" s="13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3" t="s">
        <v>15</v>
      </c>
      <c r="L33" s="12">
        <v>495</v>
      </c>
      <c r="M33" s="14">
        <v>92</v>
      </c>
      <c r="N33" s="16">
        <v>45576</v>
      </c>
      <c r="O33" s="22" t="s">
        <v>80</v>
      </c>
    </row>
    <row r="34" spans="1:15" s="53" customFormat="1" ht="24.95" customHeight="1">
      <c r="A34" s="10">
        <v>32</v>
      </c>
      <c r="B34" s="14">
        <v>27</v>
      </c>
      <c r="C34" s="52" t="s">
        <v>282</v>
      </c>
      <c r="D34" s="6">
        <v>6</v>
      </c>
      <c r="E34" s="12">
        <v>165</v>
      </c>
      <c r="F34" s="46">
        <v>-0.96811902231668434</v>
      </c>
      <c r="G34" s="7">
        <v>3</v>
      </c>
      <c r="H34" s="7">
        <v>3</v>
      </c>
      <c r="I34" s="8">
        <v>1</v>
      </c>
      <c r="J34" s="8">
        <v>1</v>
      </c>
      <c r="K34" s="8">
        <v>3</v>
      </c>
      <c r="L34" s="12">
        <v>613.79999999999995</v>
      </c>
      <c r="M34" s="14">
        <v>100</v>
      </c>
      <c r="N34" s="9">
        <v>45597</v>
      </c>
      <c r="O34" s="23" t="s">
        <v>240</v>
      </c>
    </row>
    <row r="35" spans="1:15" ht="24.95" customHeight="1">
      <c r="A35" s="34" t="s">
        <v>24</v>
      </c>
      <c r="B35" s="50" t="s">
        <v>24</v>
      </c>
      <c r="C35" s="35" t="s">
        <v>158</v>
      </c>
      <c r="D35" s="36">
        <f>SUBTOTAL(109,Table1323456789101112131415161718192619202122232425[Pajamos 
(GBO)])</f>
        <v>410102.34</v>
      </c>
      <c r="E35" s="36" t="s">
        <v>302</v>
      </c>
      <c r="F35" s="37">
        <f t="shared" ref="F35" si="2">(D35-E35)/E35</f>
        <v>0.19087707988500749</v>
      </c>
      <c r="G35" s="38">
        <f>SUBTOTAL(109,Table1323456789101112131415161718192619202122232425[Žiūrovų sk. 
(ADM)])</f>
        <v>55304</v>
      </c>
      <c r="H35" s="34"/>
      <c r="I35" s="34"/>
      <c r="J35" s="34"/>
      <c r="K35" s="43"/>
      <c r="L35" s="39"/>
      <c r="M35" s="50"/>
      <c r="N35" s="34"/>
      <c r="O35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447AE-4064-46AF-AC14-CB6BFEB6F786}">
  <dimension ref="A1:XFC28"/>
  <sheetViews>
    <sheetView zoomScale="60" zoomScaleNormal="60" workbookViewId="0">
      <selection activeCell="C17" sqref="C17:O1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122</v>
      </c>
      <c r="D3" s="12">
        <v>124422.7</v>
      </c>
      <c r="E3" s="12">
        <v>160255.26</v>
      </c>
      <c r="F3" s="13">
        <f>(D3-E3)/E3</f>
        <v>-0.22359677928824309</v>
      </c>
      <c r="G3" s="14">
        <v>19725</v>
      </c>
      <c r="H3" s="15">
        <v>323</v>
      </c>
      <c r="I3" s="15">
        <f t="shared" ref="I3:I8" si="0">G3/H3</f>
        <v>61.068111455108358</v>
      </c>
      <c r="J3" s="10">
        <v>28</v>
      </c>
      <c r="K3" s="15">
        <v>2</v>
      </c>
      <c r="L3" s="12">
        <v>481869.79</v>
      </c>
      <c r="M3" s="14">
        <v>80243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2</v>
      </c>
      <c r="C4" s="18" t="s">
        <v>91</v>
      </c>
      <c r="D4" s="12">
        <v>48174.62</v>
      </c>
      <c r="E4" s="12">
        <v>53753.48</v>
      </c>
      <c r="F4" s="13">
        <f>(D4-E4)/E4</f>
        <v>-0.10378602464435792</v>
      </c>
      <c r="G4" s="14">
        <v>8056</v>
      </c>
      <c r="H4" s="10">
        <v>163</v>
      </c>
      <c r="I4" s="15">
        <f t="shared" si="0"/>
        <v>49.423312883435585</v>
      </c>
      <c r="J4" s="15">
        <v>19</v>
      </c>
      <c r="K4" s="15">
        <v>5</v>
      </c>
      <c r="L4" s="12">
        <v>980550.03</v>
      </c>
      <c r="M4" s="14">
        <v>165567</v>
      </c>
      <c r="N4" s="16">
        <v>45457</v>
      </c>
      <c r="O4" s="22" t="s">
        <v>18</v>
      </c>
    </row>
    <row r="5" spans="1:15" s="17" customFormat="1" ht="24.95" customHeight="1">
      <c r="A5" s="10">
        <v>3</v>
      </c>
      <c r="B5" s="15">
        <v>3</v>
      </c>
      <c r="C5" s="11" t="s">
        <v>114</v>
      </c>
      <c r="D5" s="20">
        <v>16260.74</v>
      </c>
      <c r="E5" s="12">
        <v>21555.33</v>
      </c>
      <c r="F5" s="13">
        <f>(D5-E5)/E5</f>
        <v>-0.24562787950822379</v>
      </c>
      <c r="G5" s="21">
        <v>2222</v>
      </c>
      <c r="H5" s="14">
        <v>74</v>
      </c>
      <c r="I5" s="15">
        <f t="shared" si="0"/>
        <v>30.027027027027028</v>
      </c>
      <c r="J5" s="14">
        <v>11</v>
      </c>
      <c r="K5" s="15">
        <v>3</v>
      </c>
      <c r="L5" s="20">
        <v>125460.17</v>
      </c>
      <c r="M5" s="21">
        <v>16987</v>
      </c>
      <c r="N5" s="16">
        <v>45471</v>
      </c>
      <c r="O5" s="22" t="s">
        <v>115</v>
      </c>
    </row>
    <row r="6" spans="1:15" s="17" customFormat="1" ht="24.95" customHeight="1">
      <c r="A6" s="10">
        <v>4</v>
      </c>
      <c r="B6" s="15" t="s">
        <v>17</v>
      </c>
      <c r="C6" s="5" t="s">
        <v>134</v>
      </c>
      <c r="D6" s="6">
        <v>10534.15</v>
      </c>
      <c r="E6" s="13" t="s">
        <v>15</v>
      </c>
      <c r="F6" s="13" t="s">
        <v>15</v>
      </c>
      <c r="G6" s="7">
        <v>1412</v>
      </c>
      <c r="H6" s="8">
        <v>89</v>
      </c>
      <c r="I6" s="8">
        <f t="shared" si="0"/>
        <v>15.865168539325843</v>
      </c>
      <c r="J6" s="4">
        <v>17</v>
      </c>
      <c r="K6" s="8">
        <v>1</v>
      </c>
      <c r="L6" s="12">
        <v>15985.12</v>
      </c>
      <c r="M6" s="14">
        <v>2433</v>
      </c>
      <c r="N6" s="16">
        <v>45485</v>
      </c>
      <c r="O6" s="22" t="s">
        <v>43</v>
      </c>
    </row>
    <row r="7" spans="1:15" s="17" customFormat="1" ht="24.95" customHeight="1">
      <c r="A7" s="10">
        <v>5</v>
      </c>
      <c r="B7" s="15" t="s">
        <v>17</v>
      </c>
      <c r="C7" s="11" t="s">
        <v>138</v>
      </c>
      <c r="D7" s="12">
        <v>9028.84</v>
      </c>
      <c r="E7" s="12" t="s">
        <v>15</v>
      </c>
      <c r="F7" s="13" t="s">
        <v>15</v>
      </c>
      <c r="G7" s="14">
        <v>1244</v>
      </c>
      <c r="H7" s="15">
        <v>96</v>
      </c>
      <c r="I7" s="15">
        <f t="shared" si="0"/>
        <v>12.958333333333334</v>
      </c>
      <c r="J7" s="10">
        <v>17</v>
      </c>
      <c r="K7" s="15">
        <v>1</v>
      </c>
      <c r="L7" s="12">
        <v>9528.89</v>
      </c>
      <c r="M7" s="14">
        <v>1313</v>
      </c>
      <c r="N7" s="16">
        <v>45485</v>
      </c>
      <c r="O7" s="22" t="s">
        <v>45</v>
      </c>
    </row>
    <row r="8" spans="1:15" s="17" customFormat="1" ht="24.95" customHeight="1">
      <c r="A8" s="10">
        <v>6</v>
      </c>
      <c r="B8" s="10">
        <v>7</v>
      </c>
      <c r="C8" s="11" t="s">
        <v>25</v>
      </c>
      <c r="D8" s="12">
        <v>5672.77</v>
      </c>
      <c r="E8" s="12">
        <v>4232.1400000000003</v>
      </c>
      <c r="F8" s="13">
        <f>(D8-E8)/E8</f>
        <v>0.34040225512388533</v>
      </c>
      <c r="G8" s="14">
        <v>970</v>
      </c>
      <c r="H8" s="10">
        <v>36</v>
      </c>
      <c r="I8" s="15">
        <f t="shared" si="0"/>
        <v>26.944444444444443</v>
      </c>
      <c r="J8" s="10">
        <v>8</v>
      </c>
      <c r="K8" s="15">
        <v>8</v>
      </c>
      <c r="L8" s="12">
        <v>519790.22</v>
      </c>
      <c r="M8" s="14">
        <v>96201</v>
      </c>
      <c r="N8" s="16">
        <v>45436</v>
      </c>
      <c r="O8" s="22" t="s">
        <v>43</v>
      </c>
    </row>
    <row r="9" spans="1:15" s="17" customFormat="1" ht="24.95" customHeight="1">
      <c r="A9" s="10">
        <v>7</v>
      </c>
      <c r="B9" s="15">
        <v>4</v>
      </c>
      <c r="C9" s="11" t="s">
        <v>126</v>
      </c>
      <c r="D9" s="12">
        <v>5520</v>
      </c>
      <c r="E9" s="12">
        <v>12090</v>
      </c>
      <c r="F9" s="13">
        <f>(D9-E9)/E9</f>
        <v>-0.54342431761786603</v>
      </c>
      <c r="G9" s="14">
        <v>760</v>
      </c>
      <c r="H9" s="15" t="s">
        <v>15</v>
      </c>
      <c r="I9" s="15" t="s">
        <v>15</v>
      </c>
      <c r="J9" s="10">
        <v>9</v>
      </c>
      <c r="K9" s="15">
        <v>2</v>
      </c>
      <c r="L9" s="12">
        <v>26050</v>
      </c>
      <c r="M9" s="14">
        <v>3757</v>
      </c>
      <c r="N9" s="16">
        <v>45478</v>
      </c>
      <c r="O9" s="22" t="s">
        <v>13</v>
      </c>
    </row>
    <row r="10" spans="1:15" s="17" customFormat="1" ht="24.95" customHeight="1">
      <c r="A10" s="10">
        <v>8</v>
      </c>
      <c r="B10" s="15">
        <v>5</v>
      </c>
      <c r="C10" s="11" t="s">
        <v>123</v>
      </c>
      <c r="D10" s="20">
        <v>5197.2700000000004</v>
      </c>
      <c r="E10" s="12">
        <v>11370.62</v>
      </c>
      <c r="F10" s="13">
        <f>(D10-E10)/E10</f>
        <v>-0.54292114238273725</v>
      </c>
      <c r="G10" s="21">
        <v>701</v>
      </c>
      <c r="H10" s="14">
        <v>40</v>
      </c>
      <c r="I10" s="15">
        <f>G10/H10</f>
        <v>17.524999999999999</v>
      </c>
      <c r="J10" s="14">
        <v>9</v>
      </c>
      <c r="K10" s="15">
        <v>2</v>
      </c>
      <c r="L10" s="20">
        <v>30432.95</v>
      </c>
      <c r="M10" s="21">
        <v>4345</v>
      </c>
      <c r="N10" s="16">
        <v>45478</v>
      </c>
      <c r="O10" s="22" t="s">
        <v>18</v>
      </c>
    </row>
    <row r="11" spans="1:15" s="17" customFormat="1" ht="24.95" customHeight="1">
      <c r="A11" s="10">
        <v>9</v>
      </c>
      <c r="B11" s="15" t="s">
        <v>17</v>
      </c>
      <c r="C11" s="11" t="s">
        <v>136</v>
      </c>
      <c r="D11" s="12">
        <v>4228.33</v>
      </c>
      <c r="E11" s="12" t="s">
        <v>15</v>
      </c>
      <c r="F11" s="13" t="s">
        <v>15</v>
      </c>
      <c r="G11" s="14">
        <v>583</v>
      </c>
      <c r="H11" s="15">
        <v>53</v>
      </c>
      <c r="I11" s="15">
        <f>G11/H11</f>
        <v>11</v>
      </c>
      <c r="J11" s="10">
        <v>12</v>
      </c>
      <c r="K11" s="15">
        <v>1</v>
      </c>
      <c r="L11" s="12">
        <v>4228.33</v>
      </c>
      <c r="M11" s="14">
        <v>583</v>
      </c>
      <c r="N11" s="16">
        <v>45485</v>
      </c>
      <c r="O11" s="22" t="s">
        <v>137</v>
      </c>
    </row>
    <row r="12" spans="1:15" s="17" customFormat="1" ht="24.75" customHeight="1">
      <c r="A12" s="10">
        <v>10</v>
      </c>
      <c r="B12" s="10">
        <v>6</v>
      </c>
      <c r="C12" s="11" t="s">
        <v>68</v>
      </c>
      <c r="D12" s="12">
        <v>4148.3999999999996</v>
      </c>
      <c r="E12" s="12">
        <v>7913.61</v>
      </c>
      <c r="F12" s="13">
        <f>(D12-E12)/E12</f>
        <v>-0.47578917839014057</v>
      </c>
      <c r="G12" s="14">
        <v>559</v>
      </c>
      <c r="H12" s="15">
        <v>17</v>
      </c>
      <c r="I12" s="15">
        <f>G12/H12</f>
        <v>32.882352941176471</v>
      </c>
      <c r="J12" s="10">
        <v>4</v>
      </c>
      <c r="K12" s="15">
        <v>6</v>
      </c>
      <c r="L12" s="12">
        <v>228224.06</v>
      </c>
      <c r="M12" s="14">
        <v>30644</v>
      </c>
      <c r="N12" s="16">
        <v>45450</v>
      </c>
      <c r="O12" s="22" t="s">
        <v>43</v>
      </c>
    </row>
    <row r="13" spans="1:15" s="17" customFormat="1" ht="24.95" customHeight="1">
      <c r="A13" s="10">
        <v>11</v>
      </c>
      <c r="B13" s="12" t="s">
        <v>15</v>
      </c>
      <c r="C13" s="11" t="s">
        <v>135</v>
      </c>
      <c r="D13" s="12">
        <v>803</v>
      </c>
      <c r="E13" s="12" t="s">
        <v>15</v>
      </c>
      <c r="F13" s="13" t="s">
        <v>15</v>
      </c>
      <c r="G13" s="14">
        <v>118</v>
      </c>
      <c r="H13" s="15">
        <v>1</v>
      </c>
      <c r="I13" s="15">
        <f>G13/H13</f>
        <v>118</v>
      </c>
      <c r="J13" s="10">
        <v>1</v>
      </c>
      <c r="K13" s="15" t="s">
        <v>15</v>
      </c>
      <c r="L13" s="12">
        <v>57519</v>
      </c>
      <c r="M13" s="14">
        <v>9098</v>
      </c>
      <c r="N13" s="16">
        <v>45254</v>
      </c>
      <c r="O13" s="22" t="s">
        <v>23</v>
      </c>
    </row>
    <row r="14" spans="1:15" s="17" customFormat="1" ht="24.95" customHeight="1">
      <c r="A14" s="10">
        <v>12</v>
      </c>
      <c r="B14" s="10">
        <v>10</v>
      </c>
      <c r="C14" s="18" t="s">
        <v>118</v>
      </c>
      <c r="D14" s="20">
        <v>661.89</v>
      </c>
      <c r="E14" s="20">
        <v>1145.82</v>
      </c>
      <c r="F14" s="13">
        <f>(D14-E14)/E14</f>
        <v>-0.42234382363722051</v>
      </c>
      <c r="G14" s="21">
        <v>89</v>
      </c>
      <c r="H14" s="14">
        <v>9</v>
      </c>
      <c r="I14" s="15">
        <f>G14/H14</f>
        <v>9.8888888888888893</v>
      </c>
      <c r="J14" s="14">
        <v>3</v>
      </c>
      <c r="K14" s="15">
        <v>3</v>
      </c>
      <c r="L14" s="20">
        <v>11178.35</v>
      </c>
      <c r="M14" s="21">
        <v>1810</v>
      </c>
      <c r="N14" s="16">
        <v>45471</v>
      </c>
      <c r="O14" s="27" t="s">
        <v>19</v>
      </c>
    </row>
    <row r="15" spans="1:15" s="17" customFormat="1" ht="24.95" customHeight="1">
      <c r="A15" s="10">
        <v>13</v>
      </c>
      <c r="B15" s="15" t="s">
        <v>17</v>
      </c>
      <c r="C15" s="11" t="s">
        <v>133</v>
      </c>
      <c r="D15" s="12">
        <v>559</v>
      </c>
      <c r="E15" s="13" t="s">
        <v>15</v>
      </c>
      <c r="F15" s="13" t="s">
        <v>15</v>
      </c>
      <c r="G15" s="14">
        <v>88</v>
      </c>
      <c r="H15" s="13" t="s">
        <v>15</v>
      </c>
      <c r="I15" s="13" t="s">
        <v>15</v>
      </c>
      <c r="J15" s="10">
        <v>6</v>
      </c>
      <c r="K15" s="15">
        <v>1</v>
      </c>
      <c r="L15" s="12">
        <v>559</v>
      </c>
      <c r="M15" s="14">
        <v>88</v>
      </c>
      <c r="N15" s="16">
        <v>45485</v>
      </c>
      <c r="O15" s="22" t="s">
        <v>13</v>
      </c>
    </row>
    <row r="16" spans="1:15" s="17" customFormat="1" ht="24.95" customHeight="1">
      <c r="A16" s="10">
        <v>14</v>
      </c>
      <c r="B16" s="10">
        <v>11</v>
      </c>
      <c r="C16" s="18" t="s">
        <v>100</v>
      </c>
      <c r="D16" s="12">
        <v>421.4</v>
      </c>
      <c r="E16" s="12">
        <v>584.5</v>
      </c>
      <c r="F16" s="13">
        <f>(D16-E16)/E16</f>
        <v>-0.27904191616766472</v>
      </c>
      <c r="G16" s="14">
        <v>69</v>
      </c>
      <c r="H16" s="10">
        <v>6</v>
      </c>
      <c r="I16" s="15">
        <f>G16/H16</f>
        <v>11.5</v>
      </c>
      <c r="J16" s="10">
        <v>4</v>
      </c>
      <c r="K16" s="15">
        <v>4</v>
      </c>
      <c r="L16" s="12">
        <v>20683.13</v>
      </c>
      <c r="M16" s="14">
        <v>3280</v>
      </c>
      <c r="N16" s="16">
        <v>45464</v>
      </c>
      <c r="O16" s="27" t="s">
        <v>14</v>
      </c>
    </row>
    <row r="17" spans="1:15" s="17" customFormat="1" ht="24.95" customHeight="1">
      <c r="A17" s="10">
        <v>15</v>
      </c>
      <c r="B17" s="15"/>
      <c r="C17" s="11" t="s">
        <v>140</v>
      </c>
      <c r="D17" s="12">
        <v>314</v>
      </c>
      <c r="E17" s="12" t="s">
        <v>15</v>
      </c>
      <c r="F17" s="13" t="s">
        <v>15</v>
      </c>
      <c r="G17" s="14">
        <v>132</v>
      </c>
      <c r="H17" s="15">
        <v>12</v>
      </c>
      <c r="I17" s="15">
        <f>G17/H17</f>
        <v>11</v>
      </c>
      <c r="J17" s="10">
        <v>4</v>
      </c>
      <c r="K17" s="15" t="s">
        <v>15</v>
      </c>
      <c r="L17" s="12">
        <v>1055240.43</v>
      </c>
      <c r="M17" s="14">
        <v>196964</v>
      </c>
      <c r="N17" s="16">
        <v>44916</v>
      </c>
      <c r="O17" s="22" t="s">
        <v>45</v>
      </c>
    </row>
    <row r="18" spans="1:15" s="17" customFormat="1" ht="24.95" customHeight="1">
      <c r="A18" s="10">
        <v>16</v>
      </c>
      <c r="B18" s="15"/>
      <c r="C18" s="11" t="s">
        <v>139</v>
      </c>
      <c r="D18" s="12">
        <v>245.5</v>
      </c>
      <c r="E18" s="12" t="s">
        <v>15</v>
      </c>
      <c r="F18" s="13" t="s">
        <v>15</v>
      </c>
      <c r="G18" s="14">
        <v>109</v>
      </c>
      <c r="H18" s="15">
        <v>12</v>
      </c>
      <c r="I18" s="15">
        <f>G18/H18</f>
        <v>9.0833333333333339</v>
      </c>
      <c r="J18" s="10">
        <v>4</v>
      </c>
      <c r="K18" s="15" t="s">
        <v>15</v>
      </c>
      <c r="L18" s="12">
        <v>1344539.64</v>
      </c>
      <c r="M18" s="14">
        <v>250252</v>
      </c>
      <c r="N18" s="16">
        <v>44743</v>
      </c>
      <c r="O18" s="22" t="s">
        <v>45</v>
      </c>
    </row>
    <row r="19" spans="1:15" s="17" customFormat="1" ht="24.95" customHeight="1">
      <c r="A19" s="10">
        <v>17</v>
      </c>
      <c r="B19" s="15">
        <v>9</v>
      </c>
      <c r="C19" s="11" t="s">
        <v>117</v>
      </c>
      <c r="D19" s="20">
        <v>176</v>
      </c>
      <c r="E19" s="12">
        <v>764.4</v>
      </c>
      <c r="F19" s="13">
        <f t="shared" ref="F19:F27" si="1">(D19-E19)/E19</f>
        <v>-0.76975405546834119</v>
      </c>
      <c r="G19" s="21">
        <v>33</v>
      </c>
      <c r="H19" s="14">
        <v>2</v>
      </c>
      <c r="I19" s="15">
        <f>G19/H19</f>
        <v>16.5</v>
      </c>
      <c r="J19" s="14">
        <v>2</v>
      </c>
      <c r="K19" s="15">
        <v>3</v>
      </c>
      <c r="L19" s="20">
        <v>3543.94</v>
      </c>
      <c r="M19" s="21">
        <v>626</v>
      </c>
      <c r="N19" s="16">
        <v>45471</v>
      </c>
      <c r="O19" s="22" t="s">
        <v>80</v>
      </c>
    </row>
    <row r="20" spans="1:15" s="17" customFormat="1" ht="24.95" customHeight="1">
      <c r="A20" s="10">
        <v>18</v>
      </c>
      <c r="B20" s="10">
        <v>14</v>
      </c>
      <c r="C20" s="11" t="s">
        <v>69</v>
      </c>
      <c r="D20" s="12">
        <v>149.5</v>
      </c>
      <c r="E20" s="12">
        <v>304.61</v>
      </c>
      <c r="F20" s="13">
        <f t="shared" si="1"/>
        <v>-0.5092084961097797</v>
      </c>
      <c r="G20" s="14">
        <v>25</v>
      </c>
      <c r="H20" s="15">
        <v>2</v>
      </c>
      <c r="I20" s="15">
        <f>G20/H20</f>
        <v>12.5</v>
      </c>
      <c r="J20" s="10">
        <v>1</v>
      </c>
      <c r="K20" s="15">
        <v>6</v>
      </c>
      <c r="L20" s="12">
        <v>62337.45</v>
      </c>
      <c r="M20" s="14">
        <v>9720</v>
      </c>
      <c r="N20" s="16">
        <v>45450</v>
      </c>
      <c r="O20" s="22" t="s">
        <v>12</v>
      </c>
    </row>
    <row r="21" spans="1:15" s="17" customFormat="1" ht="24.95" customHeight="1">
      <c r="A21" s="10">
        <v>19</v>
      </c>
      <c r="B21" s="15">
        <v>8</v>
      </c>
      <c r="C21" s="11" t="s">
        <v>129</v>
      </c>
      <c r="D21" s="12">
        <v>149</v>
      </c>
      <c r="E21" s="12">
        <v>1682</v>
      </c>
      <c r="F21" s="13">
        <f t="shared" si="1"/>
        <v>-0.91141498216409034</v>
      </c>
      <c r="G21" s="14">
        <v>23</v>
      </c>
      <c r="H21" s="15" t="s">
        <v>15</v>
      </c>
      <c r="I21" s="15" t="s">
        <v>15</v>
      </c>
      <c r="J21" s="10">
        <v>2</v>
      </c>
      <c r="K21" s="15">
        <v>3</v>
      </c>
      <c r="L21" s="12">
        <v>17711</v>
      </c>
      <c r="M21" s="14">
        <v>2809</v>
      </c>
      <c r="N21" s="16">
        <v>45429</v>
      </c>
      <c r="O21" s="22" t="s">
        <v>13</v>
      </c>
    </row>
    <row r="22" spans="1:15" s="17" customFormat="1" ht="24.95" customHeight="1">
      <c r="A22" s="10">
        <v>20</v>
      </c>
      <c r="B22" s="10">
        <v>15</v>
      </c>
      <c r="C22" s="11" t="s">
        <v>64</v>
      </c>
      <c r="D22" s="12">
        <v>91.6</v>
      </c>
      <c r="E22" s="12">
        <v>156</v>
      </c>
      <c r="F22" s="13">
        <f t="shared" si="1"/>
        <v>-0.41282051282051285</v>
      </c>
      <c r="G22" s="14">
        <v>14</v>
      </c>
      <c r="H22" s="15">
        <v>3</v>
      </c>
      <c r="I22" s="15">
        <f>G22/H22</f>
        <v>4.666666666666667</v>
      </c>
      <c r="J22" s="10">
        <v>3</v>
      </c>
      <c r="K22" s="13" t="s">
        <v>15</v>
      </c>
      <c r="L22" s="12">
        <v>9928.2000000000007</v>
      </c>
      <c r="M22" s="14">
        <v>1431</v>
      </c>
      <c r="N22" s="16">
        <v>45450</v>
      </c>
      <c r="O22" s="22" t="s">
        <v>14</v>
      </c>
    </row>
    <row r="23" spans="1:15" s="17" customFormat="1" ht="24.95" customHeight="1">
      <c r="A23" s="10">
        <v>21</v>
      </c>
      <c r="B23" s="10">
        <v>17</v>
      </c>
      <c r="C23" s="18" t="s">
        <v>110</v>
      </c>
      <c r="D23" s="12">
        <v>38.200000000000003</v>
      </c>
      <c r="E23" s="12">
        <v>104.8</v>
      </c>
      <c r="F23" s="13">
        <f t="shared" si="1"/>
        <v>-0.63549618320610679</v>
      </c>
      <c r="G23" s="14">
        <v>5</v>
      </c>
      <c r="H23" s="10">
        <v>1</v>
      </c>
      <c r="I23" s="15">
        <v>24.833333333333332</v>
      </c>
      <c r="J23" s="10">
        <v>1</v>
      </c>
      <c r="K23" s="15" t="s">
        <v>15</v>
      </c>
      <c r="L23" s="12">
        <v>212935.2</v>
      </c>
      <c r="M23" s="14">
        <v>32957</v>
      </c>
      <c r="N23" s="16">
        <v>45191</v>
      </c>
      <c r="O23" s="27" t="s">
        <v>23</v>
      </c>
    </row>
    <row r="24" spans="1:15" s="17" customFormat="1" ht="24.95" customHeight="1">
      <c r="A24" s="10">
        <v>22</v>
      </c>
      <c r="B24" s="10">
        <v>19</v>
      </c>
      <c r="C24" s="11" t="s">
        <v>39</v>
      </c>
      <c r="D24" s="12">
        <v>36.4</v>
      </c>
      <c r="E24" s="12">
        <v>67</v>
      </c>
      <c r="F24" s="13">
        <f t="shared" si="1"/>
        <v>-0.45671641791044776</v>
      </c>
      <c r="G24" s="14">
        <v>7</v>
      </c>
      <c r="H24" s="15">
        <v>1</v>
      </c>
      <c r="I24" s="15">
        <f>G24/H24</f>
        <v>7</v>
      </c>
      <c r="J24" s="10">
        <v>1</v>
      </c>
      <c r="K24" s="15">
        <v>17</v>
      </c>
      <c r="L24" s="12">
        <v>68081.5</v>
      </c>
      <c r="M24" s="14">
        <v>10522</v>
      </c>
      <c r="N24" s="16">
        <v>45379</v>
      </c>
      <c r="O24" s="22" t="s">
        <v>23</v>
      </c>
    </row>
    <row r="25" spans="1:15" s="17" customFormat="1" ht="24.75" customHeight="1">
      <c r="A25" s="10">
        <v>23</v>
      </c>
      <c r="B25" s="10">
        <v>21</v>
      </c>
      <c r="C25" s="11" t="s">
        <v>35</v>
      </c>
      <c r="D25" s="12">
        <v>30.2</v>
      </c>
      <c r="E25" s="12">
        <v>41</v>
      </c>
      <c r="F25" s="13">
        <f t="shared" si="1"/>
        <v>-0.26341463414634148</v>
      </c>
      <c r="G25" s="14">
        <v>4</v>
      </c>
      <c r="H25" s="15">
        <v>1</v>
      </c>
      <c r="I25" s="15">
        <f>G25/H25</f>
        <v>4</v>
      </c>
      <c r="J25" s="10">
        <v>1</v>
      </c>
      <c r="K25" s="15">
        <v>7</v>
      </c>
      <c r="L25" s="12">
        <v>5477.71</v>
      </c>
      <c r="M25" s="14">
        <v>916</v>
      </c>
      <c r="N25" s="16">
        <v>45443</v>
      </c>
      <c r="O25" s="22" t="s">
        <v>46</v>
      </c>
    </row>
    <row r="26" spans="1:15" s="17" customFormat="1" ht="24.75" customHeight="1">
      <c r="A26" s="10">
        <v>24</v>
      </c>
      <c r="B26" s="10">
        <v>23</v>
      </c>
      <c r="C26" s="11" t="s">
        <v>85</v>
      </c>
      <c r="D26" s="12">
        <v>25.2</v>
      </c>
      <c r="E26" s="12">
        <v>22</v>
      </c>
      <c r="F26" s="13">
        <f t="shared" si="1"/>
        <v>0.14545454545454542</v>
      </c>
      <c r="G26" s="14">
        <v>4</v>
      </c>
      <c r="H26" s="15">
        <v>3</v>
      </c>
      <c r="I26" s="15">
        <f>G26/H26</f>
        <v>1.3333333333333333</v>
      </c>
      <c r="J26" s="10">
        <v>2</v>
      </c>
      <c r="K26" s="15">
        <v>5</v>
      </c>
      <c r="L26" s="12">
        <v>2309.58</v>
      </c>
      <c r="M26" s="14">
        <v>397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 t="shared" si="1"/>
        <v>0</v>
      </c>
      <c r="G27" s="14">
        <v>2</v>
      </c>
      <c r="H27" s="15">
        <v>3</v>
      </c>
      <c r="I27" s="15">
        <f>G27/H27</f>
        <v>0.66666666666666663</v>
      </c>
      <c r="J27" s="10">
        <v>1</v>
      </c>
      <c r="K27" s="15">
        <v>7</v>
      </c>
      <c r="L27" s="12">
        <v>1772.3</v>
      </c>
      <c r="M27" s="14">
        <v>529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SUM(Table132345678[Pajamos 
(GBO)])</f>
        <v>236894.71</v>
      </c>
      <c r="E28" s="36" t="s">
        <v>132</v>
      </c>
      <c r="F28" s="37">
        <f t="shared" ref="F28" si="2">(D28-E28)/E28</f>
        <v>-0.14378603931660386</v>
      </c>
      <c r="G28" s="38">
        <f>SUM(Table132345678[Žiūrovų sk. 
(ADM)])</f>
        <v>36954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DC394-38B4-412C-A78F-E5E8E9738C10}">
  <dimension ref="A1:XFC28"/>
  <sheetViews>
    <sheetView topLeftCell="B4" zoomScale="60" zoomScaleNormal="60" workbookViewId="0">
      <selection activeCell="C24" sqref="C24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130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 t="s">
        <v>17</v>
      </c>
      <c r="C3" s="11" t="s">
        <v>122</v>
      </c>
      <c r="D3" s="12">
        <v>160255.26</v>
      </c>
      <c r="E3" s="12" t="s">
        <v>15</v>
      </c>
      <c r="F3" s="13" t="s">
        <v>15</v>
      </c>
      <c r="G3" s="14">
        <v>25842</v>
      </c>
      <c r="H3" s="15">
        <v>371</v>
      </c>
      <c r="I3" s="15">
        <f>G3/H3</f>
        <v>69.654986522911045</v>
      </c>
      <c r="J3" s="10">
        <v>29</v>
      </c>
      <c r="K3" s="15">
        <v>1</v>
      </c>
      <c r="L3" s="12">
        <v>236147.69</v>
      </c>
      <c r="M3" s="14">
        <v>38942</v>
      </c>
      <c r="N3" s="16">
        <v>45478</v>
      </c>
      <c r="O3" s="22" t="s">
        <v>45</v>
      </c>
    </row>
    <row r="4" spans="1:15" s="17" customFormat="1" ht="24.95" customHeight="1">
      <c r="A4" s="10">
        <v>2</v>
      </c>
      <c r="B4" s="10">
        <v>1</v>
      </c>
      <c r="C4" s="18" t="s">
        <v>91</v>
      </c>
      <c r="D4" s="12">
        <v>53753.48</v>
      </c>
      <c r="E4" s="12">
        <v>65293.64</v>
      </c>
      <c r="F4" s="13">
        <f>(D4-E4)/E4</f>
        <v>-0.17674248211617544</v>
      </c>
      <c r="G4" s="14">
        <v>8933</v>
      </c>
      <c r="H4" s="10">
        <v>168</v>
      </c>
      <c r="I4" s="15">
        <f>G4/H4</f>
        <v>53.172619047619051</v>
      </c>
      <c r="J4" s="15">
        <v>19</v>
      </c>
      <c r="K4" s="15">
        <v>4</v>
      </c>
      <c r="L4" s="12">
        <v>886215.43</v>
      </c>
      <c r="M4" s="14">
        <v>149178</v>
      </c>
      <c r="N4" s="16">
        <v>45457</v>
      </c>
      <c r="O4" s="22" t="s">
        <v>18</v>
      </c>
    </row>
    <row r="5" spans="1:15" s="17" customFormat="1" ht="24.95" customHeight="1">
      <c r="A5" s="4">
        <v>3</v>
      </c>
      <c r="B5" s="15">
        <v>2</v>
      </c>
      <c r="C5" s="5" t="s">
        <v>114</v>
      </c>
      <c r="D5" s="44">
        <v>21555.33</v>
      </c>
      <c r="E5" s="6">
        <v>33907.72</v>
      </c>
      <c r="F5" s="13">
        <f>(D5-E5)/E5</f>
        <v>-0.36429432589392619</v>
      </c>
      <c r="G5" s="45">
        <v>2793</v>
      </c>
      <c r="H5" s="7">
        <v>96</v>
      </c>
      <c r="I5" s="8">
        <f>G5/H5</f>
        <v>29.09375</v>
      </c>
      <c r="J5" s="7">
        <v>15</v>
      </c>
      <c r="K5" s="8">
        <v>2</v>
      </c>
      <c r="L5" s="44">
        <v>92812.27</v>
      </c>
      <c r="M5" s="45">
        <v>12337</v>
      </c>
      <c r="N5" s="9">
        <v>45471</v>
      </c>
      <c r="O5" s="23" t="s">
        <v>115</v>
      </c>
    </row>
    <row r="6" spans="1:15" s="17" customFormat="1" ht="24.95" customHeight="1">
      <c r="A6" s="4">
        <v>4</v>
      </c>
      <c r="B6" s="15" t="s">
        <v>17</v>
      </c>
      <c r="C6" s="5" t="s">
        <v>126</v>
      </c>
      <c r="D6" s="6">
        <v>12090</v>
      </c>
      <c r="E6" s="12" t="s">
        <v>15</v>
      </c>
      <c r="F6" s="13" t="s">
        <v>15</v>
      </c>
      <c r="G6" s="7">
        <v>1668</v>
      </c>
      <c r="H6" s="8" t="s">
        <v>15</v>
      </c>
      <c r="I6" s="8" t="s">
        <v>15</v>
      </c>
      <c r="J6" s="4">
        <v>12</v>
      </c>
      <c r="K6" s="8">
        <v>1</v>
      </c>
      <c r="L6" s="12">
        <v>12090</v>
      </c>
      <c r="M6" s="14" t="s">
        <v>127</v>
      </c>
      <c r="N6" s="9">
        <v>45478</v>
      </c>
      <c r="O6" s="23" t="s">
        <v>13</v>
      </c>
    </row>
    <row r="7" spans="1:15" s="17" customFormat="1" ht="24.95" customHeight="1">
      <c r="A7" s="10">
        <v>5</v>
      </c>
      <c r="B7" s="15" t="s">
        <v>17</v>
      </c>
      <c r="C7" s="11" t="s">
        <v>123</v>
      </c>
      <c r="D7" s="20">
        <v>11370.62</v>
      </c>
      <c r="E7" s="12" t="s">
        <v>15</v>
      </c>
      <c r="F7" s="13" t="s">
        <v>15</v>
      </c>
      <c r="G7" s="21">
        <v>1549</v>
      </c>
      <c r="H7" s="14">
        <v>84</v>
      </c>
      <c r="I7" s="15">
        <f>G7/H7</f>
        <v>18.44047619047619</v>
      </c>
      <c r="J7" s="14">
        <v>16</v>
      </c>
      <c r="K7" s="15">
        <v>1</v>
      </c>
      <c r="L7" s="20">
        <v>17140.62</v>
      </c>
      <c r="M7" s="21">
        <v>2417</v>
      </c>
      <c r="N7" s="16">
        <v>45478</v>
      </c>
      <c r="O7" s="22" t="s">
        <v>18</v>
      </c>
    </row>
    <row r="8" spans="1:15" s="17" customFormat="1" ht="24.95" customHeight="1">
      <c r="A8" s="10">
        <v>6</v>
      </c>
      <c r="B8" s="10">
        <v>4</v>
      </c>
      <c r="C8" s="11" t="s">
        <v>68</v>
      </c>
      <c r="D8" s="12">
        <v>7913.61</v>
      </c>
      <c r="E8" s="12">
        <v>9476.9500000000007</v>
      </c>
      <c r="F8" s="13">
        <f t="shared" ref="F8:F14" si="0">(D8-E8)/E8</f>
        <v>-0.16496235603226786</v>
      </c>
      <c r="G8" s="14">
        <v>1065</v>
      </c>
      <c r="H8" s="15">
        <v>53</v>
      </c>
      <c r="I8" s="15">
        <f>G8/H8</f>
        <v>20.09433962264151</v>
      </c>
      <c r="J8" s="10">
        <v>8</v>
      </c>
      <c r="K8" s="15">
        <v>5</v>
      </c>
      <c r="L8" s="12">
        <v>217519.6</v>
      </c>
      <c r="M8" s="14">
        <v>29076</v>
      </c>
      <c r="N8" s="16">
        <v>45450</v>
      </c>
      <c r="O8" s="22" t="s">
        <v>43</v>
      </c>
    </row>
    <row r="9" spans="1:15" s="17" customFormat="1" ht="24.95" customHeight="1">
      <c r="A9" s="10">
        <v>7</v>
      </c>
      <c r="B9" s="10">
        <v>5</v>
      </c>
      <c r="C9" s="11" t="s">
        <v>25</v>
      </c>
      <c r="D9" s="12">
        <v>4232.1400000000003</v>
      </c>
      <c r="E9" s="12">
        <v>9249.74</v>
      </c>
      <c r="F9" s="13">
        <f t="shared" si="0"/>
        <v>-0.54245849072514463</v>
      </c>
      <c r="G9" s="14">
        <v>747</v>
      </c>
      <c r="H9" s="10">
        <v>49</v>
      </c>
      <c r="I9" s="15">
        <f>G9/H9</f>
        <v>15.244897959183673</v>
      </c>
      <c r="J9" s="10">
        <v>10</v>
      </c>
      <c r="K9" s="15">
        <v>7</v>
      </c>
      <c r="L9" s="12">
        <v>510391.76</v>
      </c>
      <c r="M9" s="14">
        <v>94484</v>
      </c>
      <c r="N9" s="16">
        <v>45436</v>
      </c>
      <c r="O9" s="22" t="s">
        <v>43</v>
      </c>
    </row>
    <row r="10" spans="1:15" s="17" customFormat="1" ht="24.95" customHeight="1">
      <c r="A10" s="4">
        <v>8</v>
      </c>
      <c r="B10" s="15">
        <v>3</v>
      </c>
      <c r="C10" s="5" t="s">
        <v>129</v>
      </c>
      <c r="D10" s="6">
        <v>1682</v>
      </c>
      <c r="E10" s="6">
        <v>9686</v>
      </c>
      <c r="F10" s="13">
        <f t="shared" si="0"/>
        <v>-0.82634730538922152</v>
      </c>
      <c r="G10" s="7">
        <v>259</v>
      </c>
      <c r="H10" s="8" t="s">
        <v>15</v>
      </c>
      <c r="I10" s="8" t="s">
        <v>15</v>
      </c>
      <c r="J10" s="4">
        <v>9</v>
      </c>
      <c r="K10" s="15">
        <v>2</v>
      </c>
      <c r="L10" s="12">
        <v>16308</v>
      </c>
      <c r="M10" s="14">
        <v>2566</v>
      </c>
      <c r="N10" s="9">
        <v>45429</v>
      </c>
      <c r="O10" s="23" t="s">
        <v>13</v>
      </c>
    </row>
    <row r="11" spans="1:15" s="17" customFormat="1" ht="24.95" customHeight="1">
      <c r="A11" s="10">
        <v>10</v>
      </c>
      <c r="B11" s="10">
        <v>6</v>
      </c>
      <c r="C11" s="18" t="s">
        <v>118</v>
      </c>
      <c r="D11" s="20">
        <v>1145.82</v>
      </c>
      <c r="E11" s="20">
        <v>3297</v>
      </c>
      <c r="F11" s="13">
        <f t="shared" si="0"/>
        <v>-0.65246587807097367</v>
      </c>
      <c r="G11" s="21">
        <v>151</v>
      </c>
      <c r="H11" s="14">
        <v>13</v>
      </c>
      <c r="I11" s="15">
        <f t="shared" ref="I11:I18" si="1">G11/H11</f>
        <v>11.615384615384615</v>
      </c>
      <c r="J11" s="14">
        <v>4</v>
      </c>
      <c r="K11" s="15">
        <v>2</v>
      </c>
      <c r="L11" s="20">
        <v>9201.7099999999991</v>
      </c>
      <c r="M11" s="21">
        <v>1509</v>
      </c>
      <c r="N11" s="16">
        <v>45471</v>
      </c>
      <c r="O11" s="27" t="s">
        <v>19</v>
      </c>
    </row>
    <row r="12" spans="1:15" s="17" customFormat="1" ht="24.75" customHeight="1">
      <c r="A12" s="4">
        <v>9</v>
      </c>
      <c r="B12" s="15">
        <v>11</v>
      </c>
      <c r="C12" s="5" t="s">
        <v>117</v>
      </c>
      <c r="D12" s="44">
        <v>764.4</v>
      </c>
      <c r="E12" s="6">
        <v>533.03</v>
      </c>
      <c r="F12" s="13">
        <f t="shared" si="0"/>
        <v>0.43406562482411876</v>
      </c>
      <c r="G12" s="45">
        <v>152</v>
      </c>
      <c r="H12" s="7">
        <v>11</v>
      </c>
      <c r="I12" s="8">
        <f t="shared" si="1"/>
        <v>13.818181818181818</v>
      </c>
      <c r="J12" s="7">
        <v>4</v>
      </c>
      <c r="K12" s="8">
        <v>2</v>
      </c>
      <c r="L12" s="44">
        <v>2871.14</v>
      </c>
      <c r="M12" s="45">
        <v>502</v>
      </c>
      <c r="N12" s="9">
        <v>45471</v>
      </c>
      <c r="O12" s="23" t="s">
        <v>80</v>
      </c>
    </row>
    <row r="13" spans="1:15" s="17" customFormat="1" ht="24.95" customHeight="1">
      <c r="A13" s="10">
        <v>11</v>
      </c>
      <c r="B13" s="10">
        <v>8</v>
      </c>
      <c r="C13" s="18" t="s">
        <v>100</v>
      </c>
      <c r="D13" s="12">
        <v>584.5</v>
      </c>
      <c r="E13" s="12">
        <v>1166.6300000000001</v>
      </c>
      <c r="F13" s="13">
        <f t="shared" si="0"/>
        <v>-0.4989842537908335</v>
      </c>
      <c r="G13" s="14">
        <v>96</v>
      </c>
      <c r="H13" s="10">
        <v>10</v>
      </c>
      <c r="I13" s="15">
        <f t="shared" si="1"/>
        <v>9.6</v>
      </c>
      <c r="J13" s="10">
        <v>5</v>
      </c>
      <c r="K13" s="15">
        <v>3</v>
      </c>
      <c r="L13" s="12">
        <v>19799.53</v>
      </c>
      <c r="M13" s="14">
        <v>3136</v>
      </c>
      <c r="N13" s="16">
        <v>45464</v>
      </c>
      <c r="O13" s="27" t="s">
        <v>14</v>
      </c>
    </row>
    <row r="14" spans="1:15" s="17" customFormat="1" ht="24.95" customHeight="1">
      <c r="A14" s="10">
        <v>14</v>
      </c>
      <c r="B14" s="10">
        <v>9</v>
      </c>
      <c r="C14" s="11" t="s">
        <v>69</v>
      </c>
      <c r="D14" s="12">
        <v>304.61</v>
      </c>
      <c r="E14" s="12">
        <v>1078.73</v>
      </c>
      <c r="F14" s="13">
        <f t="shared" si="0"/>
        <v>-0.7176216476782884</v>
      </c>
      <c r="G14" s="14">
        <v>47</v>
      </c>
      <c r="H14" s="15">
        <v>3</v>
      </c>
      <c r="I14" s="15">
        <f t="shared" si="1"/>
        <v>15.666666666666666</v>
      </c>
      <c r="J14" s="10">
        <v>1</v>
      </c>
      <c r="K14" s="15">
        <v>5</v>
      </c>
      <c r="L14" s="12">
        <v>61902.75</v>
      </c>
      <c r="M14" s="14">
        <v>9648</v>
      </c>
      <c r="N14" s="16">
        <v>45450</v>
      </c>
      <c r="O14" s="22" t="s">
        <v>12</v>
      </c>
    </row>
    <row r="15" spans="1:15" s="17" customFormat="1" ht="24.95" customHeight="1">
      <c r="A15" s="10">
        <v>12</v>
      </c>
      <c r="B15" s="15" t="s">
        <v>15</v>
      </c>
      <c r="C15" s="11" t="s">
        <v>125</v>
      </c>
      <c r="D15" s="12">
        <v>197.5</v>
      </c>
      <c r="E15" s="12" t="s">
        <v>15</v>
      </c>
      <c r="F15" s="13" t="s">
        <v>15</v>
      </c>
      <c r="G15" s="14">
        <v>83</v>
      </c>
      <c r="H15" s="15">
        <v>12</v>
      </c>
      <c r="I15" s="15">
        <f t="shared" si="1"/>
        <v>6.916666666666667</v>
      </c>
      <c r="J15" s="10">
        <v>4</v>
      </c>
      <c r="K15" s="15" t="s">
        <v>15</v>
      </c>
      <c r="L15" s="12">
        <v>496580.29</v>
      </c>
      <c r="M15" s="14">
        <v>90095</v>
      </c>
      <c r="N15" s="16">
        <v>45212</v>
      </c>
      <c r="O15" s="22" t="s">
        <v>45</v>
      </c>
    </row>
    <row r="16" spans="1:15" s="17" customFormat="1" ht="24.95" customHeight="1">
      <c r="A16" s="10">
        <v>15</v>
      </c>
      <c r="B16" s="10">
        <v>18</v>
      </c>
      <c r="C16" s="11" t="s">
        <v>64</v>
      </c>
      <c r="D16" s="12">
        <v>156</v>
      </c>
      <c r="E16" s="12">
        <v>156</v>
      </c>
      <c r="F16" s="13">
        <f>(D16-E16)/E16</f>
        <v>0</v>
      </c>
      <c r="G16" s="14">
        <v>24</v>
      </c>
      <c r="H16" s="15">
        <v>3</v>
      </c>
      <c r="I16" s="15">
        <f t="shared" si="1"/>
        <v>8</v>
      </c>
      <c r="J16" s="10">
        <v>3</v>
      </c>
      <c r="K16" s="15" t="s">
        <v>15</v>
      </c>
      <c r="L16" s="12">
        <v>9700.2000000000007</v>
      </c>
      <c r="M16" s="14">
        <v>1399</v>
      </c>
      <c r="N16" s="16">
        <v>45450</v>
      </c>
      <c r="O16" s="22" t="s">
        <v>14</v>
      </c>
    </row>
    <row r="17" spans="1:15" s="17" customFormat="1" ht="24.95" customHeight="1">
      <c r="A17" s="10">
        <v>13</v>
      </c>
      <c r="B17" s="15" t="s">
        <v>15</v>
      </c>
      <c r="C17" s="11" t="s">
        <v>124</v>
      </c>
      <c r="D17" s="12">
        <v>142.5</v>
      </c>
      <c r="E17" s="12" t="s">
        <v>15</v>
      </c>
      <c r="F17" s="13" t="s">
        <v>15</v>
      </c>
      <c r="G17" s="14">
        <v>57</v>
      </c>
      <c r="H17" s="15">
        <v>12</v>
      </c>
      <c r="I17" s="15">
        <f t="shared" si="1"/>
        <v>4.75</v>
      </c>
      <c r="J17" s="10">
        <v>4</v>
      </c>
      <c r="K17" s="15" t="s">
        <v>15</v>
      </c>
      <c r="L17" s="12">
        <v>209354.73</v>
      </c>
      <c r="M17" s="14">
        <v>42979</v>
      </c>
      <c r="N17" s="16">
        <v>44638</v>
      </c>
      <c r="O17" s="22" t="s">
        <v>45</v>
      </c>
    </row>
    <row r="18" spans="1:15" s="17" customFormat="1" ht="24.95" customHeight="1">
      <c r="A18" s="4">
        <v>16</v>
      </c>
      <c r="B18" s="15">
        <v>7</v>
      </c>
      <c r="C18" s="5" t="s">
        <v>112</v>
      </c>
      <c r="D18" s="44">
        <v>125.5</v>
      </c>
      <c r="E18" s="8">
        <v>1184.96</v>
      </c>
      <c r="F18" s="13">
        <f>(D18-E18)/E18</f>
        <v>-0.89408925195787203</v>
      </c>
      <c r="G18" s="45">
        <v>22</v>
      </c>
      <c r="H18" s="7">
        <v>6</v>
      </c>
      <c r="I18" s="8">
        <f t="shared" si="1"/>
        <v>3.6666666666666665</v>
      </c>
      <c r="J18" s="7">
        <v>1</v>
      </c>
      <c r="K18" s="8">
        <v>2</v>
      </c>
      <c r="L18" s="44">
        <v>3906.67</v>
      </c>
      <c r="M18" s="45">
        <v>644</v>
      </c>
      <c r="N18" s="9">
        <v>45471</v>
      </c>
      <c r="O18" s="23" t="s">
        <v>11</v>
      </c>
    </row>
    <row r="19" spans="1:15" s="17" customFormat="1" ht="24.95" customHeight="1">
      <c r="A19" s="10">
        <v>17</v>
      </c>
      <c r="B19" s="10">
        <v>17</v>
      </c>
      <c r="C19" s="18" t="s">
        <v>110</v>
      </c>
      <c r="D19" s="12">
        <v>104.8</v>
      </c>
      <c r="E19" s="12">
        <v>182.2</v>
      </c>
      <c r="F19" s="13">
        <f>(D19-E19)/E19</f>
        <v>-0.42480790340285396</v>
      </c>
      <c r="G19" s="14">
        <v>14</v>
      </c>
      <c r="H19" s="10">
        <v>2</v>
      </c>
      <c r="I19" s="15">
        <v>24.833333333333332</v>
      </c>
      <c r="J19" s="10">
        <v>1</v>
      </c>
      <c r="K19" s="12" t="s">
        <v>15</v>
      </c>
      <c r="L19" s="6">
        <v>212677.6</v>
      </c>
      <c r="M19" s="14">
        <v>32915</v>
      </c>
      <c r="N19" s="16">
        <v>45191</v>
      </c>
      <c r="O19" s="27" t="s">
        <v>23</v>
      </c>
    </row>
    <row r="20" spans="1:15" s="17" customFormat="1" ht="24.95" customHeight="1">
      <c r="A20" s="4">
        <v>19</v>
      </c>
      <c r="B20" s="4">
        <v>22</v>
      </c>
      <c r="C20" s="5" t="s">
        <v>39</v>
      </c>
      <c r="D20" s="6">
        <v>67</v>
      </c>
      <c r="E20" s="6">
        <v>111.2</v>
      </c>
      <c r="F20" s="46">
        <f>(D20-E20)/E20</f>
        <v>-0.39748201438848924</v>
      </c>
      <c r="G20" s="7">
        <v>12</v>
      </c>
      <c r="H20" s="8">
        <v>2</v>
      </c>
      <c r="I20" s="8">
        <f t="shared" ref="I20:I27" si="2">G20/H20</f>
        <v>6</v>
      </c>
      <c r="J20" s="4">
        <v>2</v>
      </c>
      <c r="K20" s="8">
        <v>16</v>
      </c>
      <c r="L20" s="6">
        <v>67996.3</v>
      </c>
      <c r="M20" s="7">
        <v>10505</v>
      </c>
      <c r="N20" s="9">
        <v>45379</v>
      </c>
      <c r="O20" s="23" t="s">
        <v>23</v>
      </c>
    </row>
    <row r="21" spans="1:15" s="17" customFormat="1" ht="24.95" customHeight="1">
      <c r="A21" s="4">
        <v>18</v>
      </c>
      <c r="B21" s="8">
        <v>21</v>
      </c>
      <c r="C21" s="5" t="s">
        <v>116</v>
      </c>
      <c r="D21" s="44">
        <v>64</v>
      </c>
      <c r="E21" s="8">
        <v>119</v>
      </c>
      <c r="F21" s="13">
        <f>(D21-E21)/E21</f>
        <v>-0.46218487394957986</v>
      </c>
      <c r="G21" s="45">
        <v>12</v>
      </c>
      <c r="H21" s="7">
        <v>1</v>
      </c>
      <c r="I21" s="8">
        <f t="shared" si="2"/>
        <v>12</v>
      </c>
      <c r="J21" s="7">
        <v>1</v>
      </c>
      <c r="K21" s="8">
        <v>13</v>
      </c>
      <c r="L21" s="44">
        <v>78023.69</v>
      </c>
      <c r="M21" s="45">
        <v>11481</v>
      </c>
      <c r="N21" s="9">
        <v>45394</v>
      </c>
      <c r="O21" s="23" t="s">
        <v>45</v>
      </c>
    </row>
    <row r="22" spans="1:15" s="17" customFormat="1" ht="24.95" customHeight="1">
      <c r="A22" s="4">
        <v>22</v>
      </c>
      <c r="B22" s="15" t="s">
        <v>15</v>
      </c>
      <c r="C22" s="5" t="s">
        <v>121</v>
      </c>
      <c r="D22" s="6">
        <v>45</v>
      </c>
      <c r="E22" s="12" t="s">
        <v>15</v>
      </c>
      <c r="F22" s="46" t="s">
        <v>15</v>
      </c>
      <c r="G22" s="7">
        <v>5</v>
      </c>
      <c r="H22" s="8">
        <v>5</v>
      </c>
      <c r="I22" s="8">
        <f t="shared" si="2"/>
        <v>1</v>
      </c>
      <c r="J22" s="4">
        <v>1</v>
      </c>
      <c r="K22" s="8">
        <v>6</v>
      </c>
      <c r="L22" s="12">
        <v>23086.79</v>
      </c>
      <c r="M22" s="14">
        <v>3520</v>
      </c>
      <c r="N22" s="9">
        <v>45443</v>
      </c>
      <c r="O22" s="23" t="s">
        <v>19</v>
      </c>
    </row>
    <row r="23" spans="1:15" s="47" customFormat="1" ht="24.95" customHeight="1">
      <c r="A23" s="10">
        <v>21</v>
      </c>
      <c r="B23" s="10">
        <v>19</v>
      </c>
      <c r="C23" s="11" t="s">
        <v>35</v>
      </c>
      <c r="D23" s="12">
        <v>41</v>
      </c>
      <c r="E23" s="12">
        <v>133.6</v>
      </c>
      <c r="F23" s="13">
        <f>(D23-E23)/E23</f>
        <v>-0.69311377245508976</v>
      </c>
      <c r="G23" s="14">
        <v>5</v>
      </c>
      <c r="H23" s="15">
        <v>2</v>
      </c>
      <c r="I23" s="15">
        <f t="shared" si="2"/>
        <v>2.5</v>
      </c>
      <c r="J23" s="10">
        <v>1</v>
      </c>
      <c r="K23" s="15">
        <v>6</v>
      </c>
      <c r="L23" s="12">
        <v>5376.51</v>
      </c>
      <c r="M23" s="14">
        <v>902</v>
      </c>
      <c r="N23" s="16">
        <v>45443</v>
      </c>
      <c r="O23" s="22" t="s">
        <v>46</v>
      </c>
    </row>
    <row r="24" spans="1:15" s="17" customFormat="1" ht="24.95" customHeight="1">
      <c r="A24" s="4">
        <v>20</v>
      </c>
      <c r="B24" s="15" t="s">
        <v>15</v>
      </c>
      <c r="C24" s="5" t="s">
        <v>66</v>
      </c>
      <c r="D24" s="6">
        <v>32</v>
      </c>
      <c r="E24" s="12" t="s">
        <v>15</v>
      </c>
      <c r="F24" s="13" t="s">
        <v>15</v>
      </c>
      <c r="G24" s="7">
        <v>6</v>
      </c>
      <c r="H24" s="8">
        <v>1</v>
      </c>
      <c r="I24" s="8">
        <f t="shared" si="2"/>
        <v>6</v>
      </c>
      <c r="J24" s="4">
        <v>1</v>
      </c>
      <c r="K24" s="15" t="s">
        <v>15</v>
      </c>
      <c r="L24" s="12">
        <v>37792.89</v>
      </c>
      <c r="M24" s="14">
        <v>3988</v>
      </c>
      <c r="N24" s="9">
        <v>45365</v>
      </c>
      <c r="O24" s="23" t="s">
        <v>23</v>
      </c>
    </row>
    <row r="25" spans="1:15" s="17" customFormat="1" ht="24.75" customHeight="1">
      <c r="A25" s="4">
        <v>24</v>
      </c>
      <c r="B25" s="15" t="s">
        <v>15</v>
      </c>
      <c r="C25" s="5" t="s">
        <v>36</v>
      </c>
      <c r="D25" s="6">
        <v>22.2</v>
      </c>
      <c r="E25" s="12" t="s">
        <v>15</v>
      </c>
      <c r="F25" s="13" t="s">
        <v>15</v>
      </c>
      <c r="G25" s="7">
        <v>3</v>
      </c>
      <c r="H25" s="8">
        <v>1</v>
      </c>
      <c r="I25" s="8">
        <f t="shared" si="2"/>
        <v>3</v>
      </c>
      <c r="J25" s="4">
        <v>1</v>
      </c>
      <c r="K25" s="15" t="s">
        <v>15</v>
      </c>
      <c r="L25" s="12">
        <v>7599.66</v>
      </c>
      <c r="M25" s="14">
        <v>1367</v>
      </c>
      <c r="N25" s="9">
        <v>45429</v>
      </c>
      <c r="O25" s="23" t="s">
        <v>23</v>
      </c>
    </row>
    <row r="26" spans="1:15" s="17" customFormat="1" ht="24.75" customHeight="1">
      <c r="A26" s="10">
        <v>23</v>
      </c>
      <c r="B26" s="10">
        <v>23</v>
      </c>
      <c r="C26" s="11" t="s">
        <v>85</v>
      </c>
      <c r="D26" s="12">
        <v>22</v>
      </c>
      <c r="E26" s="12">
        <v>92.6</v>
      </c>
      <c r="F26" s="13">
        <f>(D26-E26)/E26</f>
        <v>-0.76241900647948158</v>
      </c>
      <c r="G26" s="14">
        <v>4</v>
      </c>
      <c r="H26" s="15">
        <v>3</v>
      </c>
      <c r="I26" s="15">
        <f t="shared" si="2"/>
        <v>1.3333333333333333</v>
      </c>
      <c r="J26" s="10">
        <v>2</v>
      </c>
      <c r="K26" s="15">
        <v>4</v>
      </c>
      <c r="L26" s="12">
        <v>2284.38</v>
      </c>
      <c r="M26" s="14">
        <v>393</v>
      </c>
      <c r="N26" s="16">
        <v>45457</v>
      </c>
      <c r="O26" s="22" t="s">
        <v>86</v>
      </c>
    </row>
    <row r="27" spans="1:15" s="17" customFormat="1" ht="24.75" customHeight="1">
      <c r="A27" s="10">
        <v>25</v>
      </c>
      <c r="B27" s="10">
        <v>25</v>
      </c>
      <c r="C27" s="11" t="s">
        <v>48</v>
      </c>
      <c r="D27" s="12">
        <v>6</v>
      </c>
      <c r="E27" s="12">
        <v>6</v>
      </c>
      <c r="F27" s="13">
        <f>(D27-E27)/E27</f>
        <v>0</v>
      </c>
      <c r="G27" s="14">
        <v>2</v>
      </c>
      <c r="H27" s="15">
        <v>3</v>
      </c>
      <c r="I27" s="15">
        <f t="shared" si="2"/>
        <v>0.66666666666666663</v>
      </c>
      <c r="J27" s="10">
        <v>1</v>
      </c>
      <c r="K27" s="15">
        <v>6</v>
      </c>
      <c r="L27" s="12">
        <v>1667.3</v>
      </c>
      <c r="M27" s="14">
        <v>494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SUM(Table13234567[Pajamos 
(GBO)])</f>
        <v>276677.27</v>
      </c>
      <c r="E28" s="36" t="s">
        <v>128</v>
      </c>
      <c r="F28" s="37">
        <f t="shared" ref="F28" si="3">(D28-E28)/E28</f>
        <v>1.0047334289771905</v>
      </c>
      <c r="G28" s="38">
        <f>SUM(Table13234567[Žiūrovų sk. 
(ADM)])</f>
        <v>43551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987078-A3A1-4C01-A982-A3F62E18436A}">
  <dimension ref="A1:XFC28"/>
  <sheetViews>
    <sheetView topLeftCell="B12" zoomScale="60" zoomScaleNormal="60" workbookViewId="0">
      <selection activeCell="B16" sqref="B16:O16"/>
    </sheetView>
  </sheetViews>
  <sheetFormatPr defaultColWidth="0" defaultRowHeight="11.25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108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0">
        <v>1</v>
      </c>
      <c r="C3" s="18" t="s">
        <v>91</v>
      </c>
      <c r="D3" s="12">
        <v>65293.64</v>
      </c>
      <c r="E3" s="12">
        <v>157718.09</v>
      </c>
      <c r="F3" s="13">
        <f>(D3-E3)/E3</f>
        <v>-0.58601045701225518</v>
      </c>
      <c r="G3" s="14">
        <v>10555</v>
      </c>
      <c r="H3" s="10">
        <v>281</v>
      </c>
      <c r="I3" s="15">
        <f>G3/H3</f>
        <v>37.562277580071175</v>
      </c>
      <c r="J3" s="15">
        <v>30</v>
      </c>
      <c r="K3" s="15">
        <v>3</v>
      </c>
      <c r="L3" s="12">
        <v>752322.74</v>
      </c>
      <c r="M3" s="14">
        <v>125772</v>
      </c>
      <c r="N3" s="16">
        <v>45457</v>
      </c>
      <c r="O3" s="22" t="s">
        <v>18</v>
      </c>
    </row>
    <row r="4" spans="1:15" s="17" customFormat="1" ht="24.95" customHeight="1">
      <c r="A4" s="4">
        <v>2</v>
      </c>
      <c r="B4" s="15" t="s">
        <v>17</v>
      </c>
      <c r="C4" s="5" t="s">
        <v>114</v>
      </c>
      <c r="D4" s="44">
        <v>33907.72</v>
      </c>
      <c r="E4" s="8" t="s">
        <v>15</v>
      </c>
      <c r="F4" s="46" t="s">
        <v>15</v>
      </c>
      <c r="G4" s="45">
        <v>4175</v>
      </c>
      <c r="H4" s="7">
        <v>148</v>
      </c>
      <c r="I4" s="8">
        <f>G4/H4</f>
        <v>28.20945945945946</v>
      </c>
      <c r="J4" s="7">
        <v>17</v>
      </c>
      <c r="K4" s="8">
        <v>1</v>
      </c>
      <c r="L4" s="44">
        <v>38330.080000000002</v>
      </c>
      <c r="M4" s="45">
        <v>4899</v>
      </c>
      <c r="N4" s="9">
        <v>45471</v>
      </c>
      <c r="O4" s="23" t="s">
        <v>115</v>
      </c>
    </row>
    <row r="5" spans="1:15" s="17" customFormat="1" ht="24.95" customHeight="1">
      <c r="A5" s="4">
        <v>3</v>
      </c>
      <c r="B5" s="8" t="s">
        <v>17</v>
      </c>
      <c r="C5" s="5" t="s">
        <v>119</v>
      </c>
      <c r="D5" s="6">
        <v>9686</v>
      </c>
      <c r="E5" s="12" t="s">
        <v>15</v>
      </c>
      <c r="F5" s="46" t="s">
        <v>15</v>
      </c>
      <c r="G5" s="7">
        <v>1465</v>
      </c>
      <c r="H5" s="8" t="s">
        <v>15</v>
      </c>
      <c r="I5" s="8" t="s">
        <v>15</v>
      </c>
      <c r="J5" s="4">
        <v>14</v>
      </c>
      <c r="K5" s="8">
        <v>1</v>
      </c>
      <c r="L5" s="6">
        <v>9686</v>
      </c>
      <c r="M5" s="7">
        <v>1465</v>
      </c>
      <c r="N5" s="9">
        <v>45471</v>
      </c>
      <c r="O5" s="22" t="s">
        <v>13</v>
      </c>
    </row>
    <row r="6" spans="1:15" s="17" customFormat="1" ht="24.95" customHeight="1">
      <c r="A6" s="10">
        <v>4</v>
      </c>
      <c r="B6" s="10">
        <v>2</v>
      </c>
      <c r="C6" s="11" t="s">
        <v>68</v>
      </c>
      <c r="D6" s="12">
        <v>9476.9500000000007</v>
      </c>
      <c r="E6" s="12">
        <v>25682.71</v>
      </c>
      <c r="F6" s="13">
        <f>(D6-E6)/E6</f>
        <v>-0.63099883150960312</v>
      </c>
      <c r="G6" s="14">
        <v>1285</v>
      </c>
      <c r="H6" s="15">
        <v>82</v>
      </c>
      <c r="I6" s="15">
        <f t="shared" ref="I6:I18" si="0">G6/H6</f>
        <v>15.670731707317072</v>
      </c>
      <c r="J6" s="10">
        <v>10</v>
      </c>
      <c r="K6" s="15">
        <v>4</v>
      </c>
      <c r="L6" s="12">
        <v>197613.79</v>
      </c>
      <c r="M6" s="14">
        <v>26095</v>
      </c>
      <c r="N6" s="16">
        <v>45450</v>
      </c>
      <c r="O6" s="22" t="s">
        <v>43</v>
      </c>
    </row>
    <row r="7" spans="1:15" s="17" customFormat="1" ht="24.95" customHeight="1">
      <c r="A7" s="10">
        <v>5</v>
      </c>
      <c r="B7" s="10">
        <v>3</v>
      </c>
      <c r="C7" s="11" t="s">
        <v>25</v>
      </c>
      <c r="D7" s="12">
        <v>9249.74</v>
      </c>
      <c r="E7" s="12">
        <v>24525.41</v>
      </c>
      <c r="F7" s="13">
        <f>(D7-E7)/E7</f>
        <v>-0.62285074948798003</v>
      </c>
      <c r="G7" s="14">
        <v>1639</v>
      </c>
      <c r="H7" s="10">
        <v>104</v>
      </c>
      <c r="I7" s="15">
        <f t="shared" si="0"/>
        <v>15.759615384615385</v>
      </c>
      <c r="J7" s="10">
        <v>13</v>
      </c>
      <c r="K7" s="15">
        <v>6</v>
      </c>
      <c r="L7" s="12">
        <v>495464.49</v>
      </c>
      <c r="M7" s="14">
        <v>91557</v>
      </c>
      <c r="N7" s="16">
        <v>45436</v>
      </c>
      <c r="O7" s="22" t="s">
        <v>43</v>
      </c>
    </row>
    <row r="8" spans="1:15" s="17" customFormat="1" ht="24.95" customHeight="1">
      <c r="A8" s="10">
        <v>6</v>
      </c>
      <c r="B8" s="10" t="s">
        <v>17</v>
      </c>
      <c r="C8" s="18" t="s">
        <v>118</v>
      </c>
      <c r="D8" s="20">
        <v>3297.23</v>
      </c>
      <c r="E8" s="20" t="s">
        <v>15</v>
      </c>
      <c r="F8" s="13" t="s">
        <v>15</v>
      </c>
      <c r="G8" s="21">
        <v>814</v>
      </c>
      <c r="H8" s="14">
        <v>32</v>
      </c>
      <c r="I8" s="15">
        <f t="shared" si="0"/>
        <v>25.4375</v>
      </c>
      <c r="J8" s="14">
        <v>9</v>
      </c>
      <c r="K8" s="15">
        <v>1</v>
      </c>
      <c r="L8" s="20">
        <v>4764.41</v>
      </c>
      <c r="M8" s="21">
        <v>814</v>
      </c>
      <c r="N8" s="16">
        <v>45471</v>
      </c>
      <c r="O8" s="27" t="s">
        <v>19</v>
      </c>
    </row>
    <row r="9" spans="1:15" s="17" customFormat="1" ht="24.95" customHeight="1">
      <c r="A9" s="4">
        <v>7</v>
      </c>
      <c r="B9" s="15" t="s">
        <v>17</v>
      </c>
      <c r="C9" s="5" t="s">
        <v>112</v>
      </c>
      <c r="D9" s="44">
        <v>1184.96</v>
      </c>
      <c r="E9" s="8" t="s">
        <v>15</v>
      </c>
      <c r="F9" s="46" t="s">
        <v>15</v>
      </c>
      <c r="G9" s="45">
        <v>187</v>
      </c>
      <c r="H9" s="7">
        <v>74</v>
      </c>
      <c r="I9" s="8">
        <f t="shared" si="0"/>
        <v>2.5270270270270272</v>
      </c>
      <c r="J9" s="7">
        <v>14</v>
      </c>
      <c r="K9" s="8">
        <v>1</v>
      </c>
      <c r="L9" s="44">
        <v>1423.34</v>
      </c>
      <c r="M9" s="45">
        <v>222</v>
      </c>
      <c r="N9" s="9">
        <v>45471</v>
      </c>
      <c r="O9" s="23" t="s">
        <v>11</v>
      </c>
    </row>
    <row r="10" spans="1:15" s="17" customFormat="1" ht="24.95" customHeight="1">
      <c r="A10" s="10">
        <v>8</v>
      </c>
      <c r="B10" s="10">
        <v>4</v>
      </c>
      <c r="C10" s="18" t="s">
        <v>100</v>
      </c>
      <c r="D10" s="12">
        <v>1166.6300000000001</v>
      </c>
      <c r="E10" s="12">
        <v>10015.64</v>
      </c>
      <c r="F10" s="13">
        <f>(D10-E10)/E10</f>
        <v>-0.88351917600872221</v>
      </c>
      <c r="G10" s="14">
        <v>164</v>
      </c>
      <c r="H10" s="10">
        <v>26</v>
      </c>
      <c r="I10" s="15">
        <f t="shared" si="0"/>
        <v>6.3076923076923075</v>
      </c>
      <c r="J10" s="10">
        <v>10</v>
      </c>
      <c r="K10" s="15">
        <v>2</v>
      </c>
      <c r="L10" s="12">
        <v>17900.75</v>
      </c>
      <c r="M10" s="14">
        <v>2841</v>
      </c>
      <c r="N10" s="16">
        <v>45464</v>
      </c>
      <c r="O10" s="27" t="s">
        <v>14</v>
      </c>
    </row>
    <row r="11" spans="1:15" s="17" customFormat="1" ht="24.95" customHeight="1">
      <c r="A11" s="10">
        <v>9</v>
      </c>
      <c r="B11" s="10">
        <v>5</v>
      </c>
      <c r="C11" s="11" t="s">
        <v>69</v>
      </c>
      <c r="D11" s="12">
        <v>1078.73</v>
      </c>
      <c r="E11" s="12">
        <v>9530.27</v>
      </c>
      <c r="F11" s="13">
        <f>(D11-E11)/E11</f>
        <v>-0.88681013234672268</v>
      </c>
      <c r="G11" s="14">
        <v>157</v>
      </c>
      <c r="H11" s="15">
        <v>21</v>
      </c>
      <c r="I11" s="15">
        <f t="shared" si="0"/>
        <v>7.4761904761904763</v>
      </c>
      <c r="J11" s="10">
        <v>6</v>
      </c>
      <c r="K11" s="15">
        <v>4</v>
      </c>
      <c r="L11" s="12">
        <v>60592.62</v>
      </c>
      <c r="M11" s="14">
        <v>9426</v>
      </c>
      <c r="N11" s="16">
        <v>45450</v>
      </c>
      <c r="O11" s="22" t="s">
        <v>12</v>
      </c>
    </row>
    <row r="12" spans="1:15" s="17" customFormat="1" ht="24.75" customHeight="1">
      <c r="A12" s="10">
        <v>10</v>
      </c>
      <c r="B12" s="10">
        <v>6</v>
      </c>
      <c r="C12" s="11" t="s">
        <v>26</v>
      </c>
      <c r="D12" s="12">
        <v>534.58000000000004</v>
      </c>
      <c r="E12" s="12">
        <v>4312.38</v>
      </c>
      <c r="F12" s="13">
        <f>(D12-E12)/E12</f>
        <v>-0.8760359708560006</v>
      </c>
      <c r="G12" s="14">
        <v>72</v>
      </c>
      <c r="H12" s="15">
        <v>6</v>
      </c>
      <c r="I12" s="15">
        <f t="shared" si="0"/>
        <v>12</v>
      </c>
      <c r="J12" s="10">
        <v>1</v>
      </c>
      <c r="K12" s="15">
        <v>6</v>
      </c>
      <c r="L12" s="12">
        <v>113701.85</v>
      </c>
      <c r="M12" s="14">
        <v>15607</v>
      </c>
      <c r="N12" s="16">
        <v>45436</v>
      </c>
      <c r="O12" s="22" t="s">
        <v>12</v>
      </c>
    </row>
    <row r="13" spans="1:15" s="17" customFormat="1" ht="24.95" customHeight="1">
      <c r="A13" s="4">
        <v>11</v>
      </c>
      <c r="B13" s="15" t="s">
        <v>17</v>
      </c>
      <c r="C13" s="5" t="s">
        <v>117</v>
      </c>
      <c r="D13" s="44">
        <v>533.03</v>
      </c>
      <c r="E13" s="8" t="s">
        <v>15</v>
      </c>
      <c r="F13" s="46" t="s">
        <v>15</v>
      </c>
      <c r="G13" s="45">
        <v>93</v>
      </c>
      <c r="H13" s="7">
        <v>17</v>
      </c>
      <c r="I13" s="8">
        <f t="shared" si="0"/>
        <v>5.4705882352941178</v>
      </c>
      <c r="J13" s="7">
        <v>5</v>
      </c>
      <c r="K13" s="8">
        <v>1</v>
      </c>
      <c r="L13" s="44">
        <v>533.03</v>
      </c>
      <c r="M13" s="45">
        <v>93</v>
      </c>
      <c r="N13" s="9">
        <v>45471</v>
      </c>
      <c r="O13" s="23" t="s">
        <v>80</v>
      </c>
    </row>
    <row r="14" spans="1:15" s="17" customFormat="1" ht="24.95" customHeight="1">
      <c r="A14" s="10">
        <v>12</v>
      </c>
      <c r="B14" s="10">
        <v>8</v>
      </c>
      <c r="C14" s="11" t="s">
        <v>51</v>
      </c>
      <c r="D14" s="12">
        <v>499.97</v>
      </c>
      <c r="E14" s="12">
        <v>2550.4</v>
      </c>
      <c r="F14" s="13">
        <f>(D14-E14)/E14</f>
        <v>-0.80396408406524478</v>
      </c>
      <c r="G14" s="14">
        <v>93</v>
      </c>
      <c r="H14" s="15">
        <v>11</v>
      </c>
      <c r="I14" s="15">
        <f t="shared" si="0"/>
        <v>8.454545454545455</v>
      </c>
      <c r="J14" s="10">
        <v>4</v>
      </c>
      <c r="K14" s="15">
        <v>7</v>
      </c>
      <c r="L14" s="12">
        <v>101054.17</v>
      </c>
      <c r="M14" s="14">
        <v>19783</v>
      </c>
      <c r="N14" s="16">
        <v>45429</v>
      </c>
      <c r="O14" s="22" t="s">
        <v>44</v>
      </c>
    </row>
    <row r="15" spans="1:15" s="17" customFormat="1" ht="24.95" customHeight="1">
      <c r="A15" s="10">
        <v>13</v>
      </c>
      <c r="B15" s="10">
        <v>7</v>
      </c>
      <c r="C15" s="18" t="s">
        <v>28</v>
      </c>
      <c r="D15" s="20">
        <v>435.27</v>
      </c>
      <c r="E15" s="20">
        <v>2963.99</v>
      </c>
      <c r="F15" s="13">
        <f>(D15-E15)/E15</f>
        <v>-0.85314727782482391</v>
      </c>
      <c r="G15" s="21">
        <v>59</v>
      </c>
      <c r="H15" s="14">
        <v>9</v>
      </c>
      <c r="I15" s="15">
        <f t="shared" si="0"/>
        <v>6.5555555555555554</v>
      </c>
      <c r="J15" s="14">
        <v>2</v>
      </c>
      <c r="K15" s="15">
        <v>8</v>
      </c>
      <c r="L15" s="20">
        <v>121684.32</v>
      </c>
      <c r="M15" s="21">
        <v>17605</v>
      </c>
      <c r="N15" s="16">
        <v>45422</v>
      </c>
      <c r="O15" s="22" t="s">
        <v>18</v>
      </c>
    </row>
    <row r="16" spans="1:15" s="17" customFormat="1" ht="24.95" customHeight="1">
      <c r="A16" s="4">
        <v>14</v>
      </c>
      <c r="B16" s="15" t="s">
        <v>15</v>
      </c>
      <c r="C16" s="5" t="s">
        <v>113</v>
      </c>
      <c r="D16" s="44">
        <v>262.5</v>
      </c>
      <c r="E16" s="8" t="s">
        <v>15</v>
      </c>
      <c r="F16" s="46" t="s">
        <v>15</v>
      </c>
      <c r="G16" s="45">
        <v>115</v>
      </c>
      <c r="H16" s="7">
        <v>12</v>
      </c>
      <c r="I16" s="8">
        <f t="shared" si="0"/>
        <v>9.5833333333333339</v>
      </c>
      <c r="J16" s="7">
        <v>4</v>
      </c>
      <c r="K16" s="8" t="s">
        <v>15</v>
      </c>
      <c r="L16" s="44">
        <v>42422.17</v>
      </c>
      <c r="M16" s="45">
        <v>8279</v>
      </c>
      <c r="N16" s="9">
        <v>45240</v>
      </c>
      <c r="O16" s="23" t="s">
        <v>11</v>
      </c>
    </row>
    <row r="17" spans="1:15" s="17" customFormat="1" ht="24.95" customHeight="1">
      <c r="A17" s="4">
        <v>15</v>
      </c>
      <c r="B17" s="8" t="s">
        <v>15</v>
      </c>
      <c r="C17" s="5" t="s">
        <v>111</v>
      </c>
      <c r="D17" s="44">
        <v>255</v>
      </c>
      <c r="E17" s="8" t="s">
        <v>15</v>
      </c>
      <c r="F17" s="46" t="s">
        <v>15</v>
      </c>
      <c r="G17" s="45">
        <v>51</v>
      </c>
      <c r="H17" s="7">
        <v>1</v>
      </c>
      <c r="I17" s="8">
        <f t="shared" si="0"/>
        <v>51</v>
      </c>
      <c r="J17" s="7">
        <v>1</v>
      </c>
      <c r="K17" s="8" t="s">
        <v>15</v>
      </c>
      <c r="L17" s="44">
        <v>6796.41</v>
      </c>
      <c r="M17" s="45">
        <v>1566</v>
      </c>
      <c r="N17" s="9">
        <v>45239</v>
      </c>
      <c r="O17" s="22" t="s">
        <v>14</v>
      </c>
    </row>
    <row r="18" spans="1:15" s="17" customFormat="1" ht="24.95" customHeight="1">
      <c r="A18" s="10">
        <v>16</v>
      </c>
      <c r="B18" s="10">
        <v>24</v>
      </c>
      <c r="C18" s="18" t="s">
        <v>105</v>
      </c>
      <c r="D18" s="12">
        <v>193</v>
      </c>
      <c r="E18" s="12">
        <v>105.46</v>
      </c>
      <c r="F18" s="13">
        <f>(D18-E18)/E18</f>
        <v>0.83007775459890021</v>
      </c>
      <c r="G18" s="14">
        <v>82</v>
      </c>
      <c r="H18" s="10">
        <v>12</v>
      </c>
      <c r="I18" s="15">
        <f t="shared" si="0"/>
        <v>6.833333333333333</v>
      </c>
      <c r="J18" s="10">
        <v>4</v>
      </c>
      <c r="K18" s="15">
        <v>21</v>
      </c>
      <c r="L18" s="12">
        <v>137134.87</v>
      </c>
      <c r="M18" s="14">
        <v>26285</v>
      </c>
      <c r="N18" s="16">
        <v>45331</v>
      </c>
      <c r="O18" s="27" t="s">
        <v>11</v>
      </c>
    </row>
    <row r="19" spans="1:15" s="17" customFormat="1" ht="24.95" customHeight="1">
      <c r="A19" s="10">
        <v>17</v>
      </c>
      <c r="B19" s="10">
        <v>18</v>
      </c>
      <c r="C19" s="18" t="s">
        <v>110</v>
      </c>
      <c r="D19" s="12">
        <v>182.2</v>
      </c>
      <c r="E19" s="12">
        <v>202.4</v>
      </c>
      <c r="F19" s="13">
        <f>(D19-E19)/E19</f>
        <v>-9.9802371541502052E-2</v>
      </c>
      <c r="G19" s="14">
        <v>33</v>
      </c>
      <c r="H19" s="10">
        <v>2</v>
      </c>
      <c r="I19" s="15">
        <v>24.833333333333332</v>
      </c>
      <c r="J19" s="10">
        <v>2</v>
      </c>
      <c r="K19" s="12" t="s">
        <v>15</v>
      </c>
      <c r="L19" s="6">
        <v>212379.2</v>
      </c>
      <c r="M19" s="14">
        <v>32873</v>
      </c>
      <c r="N19" s="16">
        <v>45191</v>
      </c>
      <c r="O19" s="27" t="s">
        <v>23</v>
      </c>
    </row>
    <row r="20" spans="1:15" s="17" customFormat="1" ht="24.95" customHeight="1">
      <c r="A20" s="10">
        <v>18</v>
      </c>
      <c r="B20" s="10">
        <v>14</v>
      </c>
      <c r="C20" s="11" t="s">
        <v>64</v>
      </c>
      <c r="D20" s="12">
        <v>156</v>
      </c>
      <c r="E20" s="12">
        <v>472.2</v>
      </c>
      <c r="F20" s="13">
        <f>(D20-E20)/E20</f>
        <v>-0.66963151207115623</v>
      </c>
      <c r="G20" s="14">
        <v>25</v>
      </c>
      <c r="H20" s="15">
        <v>6</v>
      </c>
      <c r="I20" s="15">
        <f t="shared" ref="I20:I27" si="1">G20/H20</f>
        <v>4.166666666666667</v>
      </c>
      <c r="J20" s="10">
        <v>4</v>
      </c>
      <c r="K20" s="15" t="s">
        <v>15</v>
      </c>
      <c r="L20" s="12">
        <v>9382.7999999999993</v>
      </c>
      <c r="M20" s="14">
        <v>1353</v>
      </c>
      <c r="N20" s="16">
        <v>45450</v>
      </c>
      <c r="O20" s="22" t="s">
        <v>14</v>
      </c>
    </row>
    <row r="21" spans="1:15" s="17" customFormat="1" ht="24.95" customHeight="1">
      <c r="A21" s="10">
        <v>19</v>
      </c>
      <c r="B21" s="10">
        <v>22</v>
      </c>
      <c r="C21" s="11" t="s">
        <v>35</v>
      </c>
      <c r="D21" s="12">
        <v>133.6</v>
      </c>
      <c r="E21" s="12">
        <v>112.8</v>
      </c>
      <c r="F21" s="13">
        <f>(D21-E21)/E21</f>
        <v>0.18439716312056736</v>
      </c>
      <c r="G21" s="14">
        <v>20</v>
      </c>
      <c r="H21" s="15">
        <v>5</v>
      </c>
      <c r="I21" s="15">
        <f t="shared" si="1"/>
        <v>4</v>
      </c>
      <c r="J21" s="10">
        <v>4</v>
      </c>
      <c r="K21" s="15">
        <v>5</v>
      </c>
      <c r="L21" s="12">
        <v>5232.71</v>
      </c>
      <c r="M21" s="14">
        <v>882</v>
      </c>
      <c r="N21" s="16">
        <v>45443</v>
      </c>
      <c r="O21" s="22" t="s">
        <v>46</v>
      </c>
    </row>
    <row r="22" spans="1:15" s="17" customFormat="1" ht="24.95" customHeight="1">
      <c r="A22" s="10">
        <v>20</v>
      </c>
      <c r="B22" s="10">
        <v>9</v>
      </c>
      <c r="C22" s="18" t="s">
        <v>29</v>
      </c>
      <c r="D22" s="20">
        <v>120.1</v>
      </c>
      <c r="E22" s="20">
        <v>2133.1999999999998</v>
      </c>
      <c r="F22" s="13">
        <f>(D22-E22)/E22</f>
        <v>-0.94369960622538918</v>
      </c>
      <c r="G22" s="21">
        <v>16</v>
      </c>
      <c r="H22" s="14">
        <v>2</v>
      </c>
      <c r="I22" s="15">
        <f t="shared" si="1"/>
        <v>8</v>
      </c>
      <c r="J22" s="14">
        <v>1</v>
      </c>
      <c r="K22" s="15">
        <v>8</v>
      </c>
      <c r="L22" s="20">
        <v>95429.92</v>
      </c>
      <c r="M22" s="21">
        <v>13875</v>
      </c>
      <c r="N22" s="16">
        <v>45422</v>
      </c>
      <c r="O22" s="27" t="s">
        <v>43</v>
      </c>
    </row>
    <row r="23" spans="1:15" s="47" customFormat="1" ht="24.95" customHeight="1">
      <c r="A23" s="4">
        <v>21</v>
      </c>
      <c r="B23" s="8" t="s">
        <v>15</v>
      </c>
      <c r="C23" s="5" t="s">
        <v>116</v>
      </c>
      <c r="D23" s="44">
        <v>119</v>
      </c>
      <c r="E23" s="8" t="s">
        <v>15</v>
      </c>
      <c r="F23" s="46" t="s">
        <v>15</v>
      </c>
      <c r="G23" s="45">
        <v>20</v>
      </c>
      <c r="H23" s="7">
        <v>2</v>
      </c>
      <c r="I23" s="8">
        <f t="shared" si="1"/>
        <v>10</v>
      </c>
      <c r="J23" s="7">
        <v>1</v>
      </c>
      <c r="K23" s="8">
        <v>12</v>
      </c>
      <c r="L23" s="44">
        <v>76959.69</v>
      </c>
      <c r="M23" s="45">
        <v>11369</v>
      </c>
      <c r="N23" s="9">
        <v>45394</v>
      </c>
      <c r="O23" s="23" t="s">
        <v>45</v>
      </c>
    </row>
    <row r="24" spans="1:15" s="17" customFormat="1" ht="24.75" customHeight="1">
      <c r="A24" s="4">
        <v>22</v>
      </c>
      <c r="B24" s="4">
        <v>21</v>
      </c>
      <c r="C24" s="5" t="s">
        <v>39</v>
      </c>
      <c r="D24" s="6">
        <v>111.2</v>
      </c>
      <c r="E24" s="6">
        <v>118.7</v>
      </c>
      <c r="F24" s="46">
        <f>(D24-E24)/E24</f>
        <v>-6.3184498736310019E-2</v>
      </c>
      <c r="G24" s="7">
        <v>14</v>
      </c>
      <c r="H24" s="8">
        <v>2</v>
      </c>
      <c r="I24" s="8">
        <f t="shared" si="1"/>
        <v>7</v>
      </c>
      <c r="J24" s="4">
        <v>1</v>
      </c>
      <c r="K24" s="8">
        <v>15</v>
      </c>
      <c r="L24" s="6">
        <v>67231.289999999994</v>
      </c>
      <c r="M24" s="7">
        <v>10372</v>
      </c>
      <c r="N24" s="9">
        <v>45379</v>
      </c>
      <c r="O24" s="23" t="s">
        <v>23</v>
      </c>
    </row>
    <row r="25" spans="1:15" s="17" customFormat="1" ht="24.75" customHeight="1">
      <c r="A25" s="10">
        <v>23</v>
      </c>
      <c r="B25" s="10">
        <v>16</v>
      </c>
      <c r="C25" s="11" t="s">
        <v>85</v>
      </c>
      <c r="D25" s="12">
        <v>92.6</v>
      </c>
      <c r="E25" s="12">
        <v>251.4</v>
      </c>
      <c r="F25" s="13">
        <f>(D25-E25)/E25</f>
        <v>-0.63166268894192523</v>
      </c>
      <c r="G25" s="14">
        <v>16</v>
      </c>
      <c r="H25" s="15">
        <v>4</v>
      </c>
      <c r="I25" s="15">
        <f t="shared" si="1"/>
        <v>4</v>
      </c>
      <c r="J25" s="10">
        <v>3</v>
      </c>
      <c r="K25" s="15">
        <v>3</v>
      </c>
      <c r="L25" s="12">
        <v>2120.98</v>
      </c>
      <c r="M25" s="14">
        <v>365</v>
      </c>
      <c r="N25" s="16">
        <v>45457</v>
      </c>
      <c r="O25" s="22" t="s">
        <v>86</v>
      </c>
    </row>
    <row r="26" spans="1:15" s="19" customFormat="1" ht="24.75" customHeight="1">
      <c r="A26" s="10">
        <v>24</v>
      </c>
      <c r="B26" s="10">
        <v>12</v>
      </c>
      <c r="C26" s="11" t="s">
        <v>31</v>
      </c>
      <c r="D26" s="12">
        <v>36.4</v>
      </c>
      <c r="E26" s="12">
        <v>691.35</v>
      </c>
      <c r="F26" s="13">
        <f>(D26-E26)/E26</f>
        <v>-0.94734938887683517</v>
      </c>
      <c r="G26" s="14">
        <v>5</v>
      </c>
      <c r="H26" s="15">
        <v>2</v>
      </c>
      <c r="I26" s="15">
        <f t="shared" si="1"/>
        <v>2.5</v>
      </c>
      <c r="J26" s="10">
        <v>1</v>
      </c>
      <c r="K26" s="15">
        <v>9</v>
      </c>
      <c r="L26" s="12">
        <v>92046.73</v>
      </c>
      <c r="M26" s="14">
        <v>13584</v>
      </c>
      <c r="N26" s="16">
        <v>45415</v>
      </c>
      <c r="O26" s="22" t="s">
        <v>12</v>
      </c>
    </row>
    <row r="27" spans="1:15" s="19" customFormat="1" ht="24.75" customHeight="1">
      <c r="A27" s="10">
        <v>25</v>
      </c>
      <c r="B27" s="10">
        <v>29</v>
      </c>
      <c r="C27" s="11" t="s">
        <v>48</v>
      </c>
      <c r="D27" s="12">
        <v>6</v>
      </c>
      <c r="E27" s="12">
        <v>14</v>
      </c>
      <c r="F27" s="13">
        <f>(D27-E27)/E27</f>
        <v>-0.5714285714285714</v>
      </c>
      <c r="G27" s="14">
        <v>2</v>
      </c>
      <c r="H27" s="15">
        <v>2</v>
      </c>
      <c r="I27" s="15">
        <f t="shared" si="1"/>
        <v>1</v>
      </c>
      <c r="J27" s="10">
        <v>1</v>
      </c>
      <c r="K27" s="15">
        <v>5</v>
      </c>
      <c r="L27" s="12">
        <v>1229.3</v>
      </c>
      <c r="M27" s="14">
        <v>348</v>
      </c>
      <c r="N27" s="16">
        <v>45443</v>
      </c>
      <c r="O27" s="22" t="s">
        <v>47</v>
      </c>
    </row>
    <row r="28" spans="1:15" s="26" customFormat="1" ht="24.95" customHeight="1">
      <c r="A28" s="34" t="s">
        <v>24</v>
      </c>
      <c r="B28" s="41" t="s">
        <v>24</v>
      </c>
      <c r="C28" s="35" t="s">
        <v>120</v>
      </c>
      <c r="D28" s="36">
        <f>SUM(Table1323456[Pajamos 
(GBO)])</f>
        <v>138012.05000000002</v>
      </c>
      <c r="E28" s="36" t="s">
        <v>109</v>
      </c>
      <c r="F28" s="37">
        <f t="shared" ref="F28" si="2">(D28-E28)/E28</f>
        <v>-0.4394812405065347</v>
      </c>
      <c r="G28" s="38">
        <f>SUM(Table1323456[Žiūrovų sk. 
(ADM)])</f>
        <v>21157</v>
      </c>
      <c r="H28" s="34"/>
      <c r="I28" s="34"/>
      <c r="J28" s="34"/>
      <c r="K28" s="43"/>
      <c r="L28" s="39"/>
      <c r="M28" s="34"/>
      <c r="N28" s="34"/>
      <c r="O28" s="34" t="s">
        <v>24</v>
      </c>
    </row>
  </sheetData>
  <mergeCells count="1">
    <mergeCell ref="A1:O1"/>
  </mergeCell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DA1653-6E7D-4C1D-9DAB-90CCF86B313D}">
  <sheetPr>
    <pageSetUpPr fitToPage="1"/>
  </sheetPr>
  <dimension ref="A1:XFC33"/>
  <sheetViews>
    <sheetView topLeftCell="B1" zoomScale="60" zoomScaleNormal="60" workbookViewId="0">
      <selection activeCell="B22" sqref="B22:XFD22"/>
    </sheetView>
  </sheetViews>
  <sheetFormatPr defaultColWidth="0" defaultRowHeight="0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98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8" t="s">
        <v>91</v>
      </c>
      <c r="D3" s="12">
        <v>157718.09</v>
      </c>
      <c r="E3" s="12">
        <v>223016.44</v>
      </c>
      <c r="F3" s="13">
        <f>(D3-E3)/E3</f>
        <v>-0.29279612749625095</v>
      </c>
      <c r="G3" s="14">
        <v>24733</v>
      </c>
      <c r="H3" s="10">
        <v>337</v>
      </c>
      <c r="I3" s="15">
        <f t="shared" ref="I3:I19" si="0">G3/H3</f>
        <v>73.39169139465875</v>
      </c>
      <c r="J3" s="15">
        <v>30</v>
      </c>
      <c r="K3" s="15">
        <v>2</v>
      </c>
      <c r="L3" s="12">
        <v>559949.53</v>
      </c>
      <c r="M3" s="14">
        <v>91722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25682.71</v>
      </c>
      <c r="E4" s="12">
        <v>32985.93</v>
      </c>
      <c r="F4" s="13">
        <f>(D4-E4)/E4</f>
        <v>-0.22140409562501348</v>
      </c>
      <c r="G4" s="14">
        <v>3239</v>
      </c>
      <c r="H4" s="15">
        <v>110</v>
      </c>
      <c r="I4" s="15">
        <f t="shared" si="0"/>
        <v>29.445454545454545</v>
      </c>
      <c r="J4" s="10">
        <v>14</v>
      </c>
      <c r="K4" s="15">
        <v>3</v>
      </c>
      <c r="L4" s="12">
        <v>168681.57</v>
      </c>
      <c r="M4" s="14">
        <v>21324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0">
        <v>3</v>
      </c>
      <c r="C5" s="11" t="s">
        <v>25</v>
      </c>
      <c r="D5" s="12">
        <v>24525.41</v>
      </c>
      <c r="E5" s="12">
        <v>26675.82</v>
      </c>
      <c r="F5" s="13">
        <f>(D5-E5)/E5</f>
        <v>-8.0612704689115453E-2</v>
      </c>
      <c r="G5" s="14">
        <v>4228</v>
      </c>
      <c r="H5" s="10">
        <v>145</v>
      </c>
      <c r="I5" s="15">
        <f t="shared" si="0"/>
        <v>29.158620689655173</v>
      </c>
      <c r="J5" s="10">
        <v>15</v>
      </c>
      <c r="K5" s="15">
        <v>5</v>
      </c>
      <c r="L5" s="12">
        <v>466123.98</v>
      </c>
      <c r="M5" s="14">
        <v>85668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5" t="s">
        <v>17</v>
      </c>
      <c r="C6" s="18" t="s">
        <v>100</v>
      </c>
      <c r="D6" s="12">
        <v>10015.64</v>
      </c>
      <c r="E6" s="12" t="s">
        <v>15</v>
      </c>
      <c r="F6" s="13" t="s">
        <v>15</v>
      </c>
      <c r="G6" s="14">
        <v>1402</v>
      </c>
      <c r="H6" s="10">
        <v>86</v>
      </c>
      <c r="I6" s="15">
        <f t="shared" si="0"/>
        <v>16.302325581395348</v>
      </c>
      <c r="J6" s="10">
        <v>19</v>
      </c>
      <c r="K6" s="15">
        <v>1</v>
      </c>
      <c r="L6" s="12">
        <v>10038.439999999999</v>
      </c>
      <c r="M6" s="14">
        <v>1405</v>
      </c>
      <c r="N6" s="16">
        <v>45464</v>
      </c>
      <c r="O6" s="27" t="s">
        <v>14</v>
      </c>
    </row>
    <row r="7" spans="1:15" s="17" customFormat="1" ht="24.95" customHeight="1">
      <c r="A7" s="10">
        <v>5</v>
      </c>
      <c r="B7" s="10">
        <v>4</v>
      </c>
      <c r="C7" s="11" t="s">
        <v>69</v>
      </c>
      <c r="D7" s="12">
        <v>9530.27</v>
      </c>
      <c r="E7" s="12">
        <v>8389.7000000000007</v>
      </c>
      <c r="F7" s="13">
        <f t="shared" ref="F7:F16" si="1">(D7-E7)/E7</f>
        <v>0.13594884203249219</v>
      </c>
      <c r="G7" s="14">
        <v>1290</v>
      </c>
      <c r="H7" s="15">
        <v>73</v>
      </c>
      <c r="I7" s="15">
        <f t="shared" si="0"/>
        <v>17.671232876712327</v>
      </c>
      <c r="J7" s="10">
        <v>11</v>
      </c>
      <c r="K7" s="15">
        <v>3</v>
      </c>
      <c r="L7" s="12">
        <v>51609.3</v>
      </c>
      <c r="M7" s="14">
        <v>7675</v>
      </c>
      <c r="N7" s="16">
        <v>45450</v>
      </c>
      <c r="O7" s="22" t="s">
        <v>12</v>
      </c>
    </row>
    <row r="8" spans="1:15" s="17" customFormat="1" ht="24.95" customHeight="1">
      <c r="A8" s="10">
        <v>6</v>
      </c>
      <c r="B8" s="10">
        <v>5</v>
      </c>
      <c r="C8" s="11" t="s">
        <v>26</v>
      </c>
      <c r="D8" s="12">
        <v>4312.38</v>
      </c>
      <c r="E8" s="12">
        <v>6292.17</v>
      </c>
      <c r="F8" s="13">
        <f t="shared" si="1"/>
        <v>-0.31464343779649945</v>
      </c>
      <c r="G8" s="14">
        <v>580</v>
      </c>
      <c r="H8" s="15">
        <v>30</v>
      </c>
      <c r="I8" s="15">
        <f t="shared" si="0"/>
        <v>19.333333333333332</v>
      </c>
      <c r="J8" s="10">
        <v>9</v>
      </c>
      <c r="K8" s="15">
        <v>5</v>
      </c>
      <c r="L8" s="12">
        <v>109265.76</v>
      </c>
      <c r="M8" s="14">
        <v>14766</v>
      </c>
      <c r="N8" s="16">
        <v>45436</v>
      </c>
      <c r="O8" s="22" t="s">
        <v>12</v>
      </c>
    </row>
    <row r="9" spans="1:15" s="17" customFormat="1" ht="24.95" customHeight="1">
      <c r="A9" s="10">
        <v>7</v>
      </c>
      <c r="B9" s="10">
        <v>6</v>
      </c>
      <c r="C9" s="18" t="s">
        <v>28</v>
      </c>
      <c r="D9" s="20">
        <v>2963.99</v>
      </c>
      <c r="E9" s="20">
        <v>3460.02</v>
      </c>
      <c r="F9" s="13">
        <f t="shared" si="1"/>
        <v>-0.14336044300321971</v>
      </c>
      <c r="G9" s="21">
        <v>414</v>
      </c>
      <c r="H9" s="14">
        <v>26</v>
      </c>
      <c r="I9" s="15">
        <f t="shared" si="0"/>
        <v>15.923076923076923</v>
      </c>
      <c r="J9" s="14">
        <v>6</v>
      </c>
      <c r="K9" s="15">
        <v>7</v>
      </c>
      <c r="L9" s="20">
        <v>118220.45</v>
      </c>
      <c r="M9" s="21">
        <v>16931</v>
      </c>
      <c r="N9" s="16">
        <v>45422</v>
      </c>
      <c r="O9" s="22" t="s">
        <v>18</v>
      </c>
    </row>
    <row r="10" spans="1:15" s="17" customFormat="1" ht="24.95" customHeight="1">
      <c r="A10" s="10">
        <v>8</v>
      </c>
      <c r="B10" s="10">
        <v>8</v>
      </c>
      <c r="C10" s="11" t="s">
        <v>51</v>
      </c>
      <c r="D10" s="12">
        <v>2550.4</v>
      </c>
      <c r="E10" s="12">
        <v>2955.97</v>
      </c>
      <c r="F10" s="13">
        <f t="shared" si="1"/>
        <v>-0.13720369286562439</v>
      </c>
      <c r="G10" s="14">
        <v>433</v>
      </c>
      <c r="H10" s="15">
        <v>34</v>
      </c>
      <c r="I10" s="15">
        <f t="shared" si="0"/>
        <v>12.735294117647058</v>
      </c>
      <c r="J10" s="10">
        <v>11</v>
      </c>
      <c r="K10" s="15">
        <v>6</v>
      </c>
      <c r="L10" s="12">
        <v>97995.59</v>
      </c>
      <c r="M10" s="14">
        <v>19167</v>
      </c>
      <c r="N10" s="16">
        <v>45429</v>
      </c>
      <c r="O10" s="22" t="s">
        <v>44</v>
      </c>
    </row>
    <row r="11" spans="1:15" s="17" customFormat="1" ht="24.95" customHeight="1">
      <c r="A11" s="10">
        <v>9</v>
      </c>
      <c r="B11" s="10">
        <v>7</v>
      </c>
      <c r="C11" s="18" t="s">
        <v>29</v>
      </c>
      <c r="D11" s="20">
        <v>2133.1999999999998</v>
      </c>
      <c r="E11" s="20">
        <v>3177.4</v>
      </c>
      <c r="F11" s="13">
        <f t="shared" si="1"/>
        <v>-0.32863347390948583</v>
      </c>
      <c r="G11" s="21">
        <v>281</v>
      </c>
      <c r="H11" s="14">
        <v>18</v>
      </c>
      <c r="I11" s="15">
        <f t="shared" si="0"/>
        <v>15.611111111111111</v>
      </c>
      <c r="J11" s="14">
        <v>5</v>
      </c>
      <c r="K11" s="15">
        <v>7</v>
      </c>
      <c r="L11" s="20">
        <v>93290.880000000005</v>
      </c>
      <c r="M11" s="21">
        <v>13507</v>
      </c>
      <c r="N11" s="16">
        <v>45422</v>
      </c>
      <c r="O11" s="27" t="s">
        <v>43</v>
      </c>
    </row>
    <row r="12" spans="1:15" s="17" customFormat="1" ht="24.75" customHeight="1">
      <c r="A12" s="10">
        <v>10</v>
      </c>
      <c r="B12" s="10">
        <v>9</v>
      </c>
      <c r="C12" s="11" t="s">
        <v>27</v>
      </c>
      <c r="D12" s="12">
        <v>1963.96</v>
      </c>
      <c r="E12" s="12">
        <v>1896.33</v>
      </c>
      <c r="F12" s="13">
        <f t="shared" si="1"/>
        <v>3.5663623947308806E-2</v>
      </c>
      <c r="G12" s="14">
        <v>255</v>
      </c>
      <c r="H12" s="15">
        <v>15</v>
      </c>
      <c r="I12" s="15">
        <f t="shared" si="0"/>
        <v>17</v>
      </c>
      <c r="J12" s="10">
        <v>6</v>
      </c>
      <c r="K12" s="15">
        <v>5</v>
      </c>
      <c r="L12" s="12">
        <v>28514.01</v>
      </c>
      <c r="M12" s="14">
        <v>4234</v>
      </c>
      <c r="N12" s="16">
        <v>45436</v>
      </c>
      <c r="O12" s="22" t="s">
        <v>11</v>
      </c>
    </row>
    <row r="13" spans="1:15" s="17" customFormat="1" ht="24.95" customHeight="1">
      <c r="A13" s="10">
        <v>11</v>
      </c>
      <c r="B13" s="10">
        <v>11</v>
      </c>
      <c r="C13" s="18" t="s">
        <v>52</v>
      </c>
      <c r="D13" s="20">
        <v>889.26</v>
      </c>
      <c r="E13" s="20">
        <v>1189.75</v>
      </c>
      <c r="F13" s="13">
        <f t="shared" si="1"/>
        <v>-0.25256566505568395</v>
      </c>
      <c r="G13" s="21">
        <v>121</v>
      </c>
      <c r="H13" s="14">
        <v>18</v>
      </c>
      <c r="I13" s="15">
        <f t="shared" si="0"/>
        <v>6.7222222222222223</v>
      </c>
      <c r="J13" s="14">
        <v>5</v>
      </c>
      <c r="K13" s="15">
        <v>4</v>
      </c>
      <c r="L13" s="20">
        <v>21715.87</v>
      </c>
      <c r="M13" s="21">
        <v>3278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0">
        <v>13</v>
      </c>
      <c r="C14" s="11" t="s">
        <v>31</v>
      </c>
      <c r="D14" s="12">
        <v>691.35</v>
      </c>
      <c r="E14" s="12">
        <v>843.77</v>
      </c>
      <c r="F14" s="13">
        <f t="shared" si="1"/>
        <v>-0.18064164404991878</v>
      </c>
      <c r="G14" s="14">
        <v>100</v>
      </c>
      <c r="H14" s="15">
        <v>5</v>
      </c>
      <c r="I14" s="15">
        <f t="shared" si="0"/>
        <v>20</v>
      </c>
      <c r="J14" s="10">
        <v>3</v>
      </c>
      <c r="K14" s="15">
        <v>8</v>
      </c>
      <c r="L14" s="12">
        <v>91399.46</v>
      </c>
      <c r="M14" s="14">
        <v>13475</v>
      </c>
      <c r="N14" s="16">
        <v>45415</v>
      </c>
      <c r="O14" s="22" t="s">
        <v>12</v>
      </c>
    </row>
    <row r="15" spans="1:15" s="17" customFormat="1" ht="24.95" customHeight="1">
      <c r="A15" s="10">
        <v>13</v>
      </c>
      <c r="B15" s="10">
        <v>10</v>
      </c>
      <c r="C15" s="18" t="s">
        <v>32</v>
      </c>
      <c r="D15" s="12">
        <v>665.92</v>
      </c>
      <c r="E15" s="12">
        <v>1286.03</v>
      </c>
      <c r="F15" s="13">
        <f t="shared" si="1"/>
        <v>-0.48218937349828545</v>
      </c>
      <c r="G15" s="14">
        <v>129</v>
      </c>
      <c r="H15" s="10">
        <v>11</v>
      </c>
      <c r="I15" s="15">
        <f t="shared" si="0"/>
        <v>11.727272727272727</v>
      </c>
      <c r="J15" s="10">
        <v>3</v>
      </c>
      <c r="K15" s="15">
        <v>16</v>
      </c>
      <c r="L15" s="12">
        <v>871862.63</v>
      </c>
      <c r="M15" s="14">
        <v>151118</v>
      </c>
      <c r="N15" s="16">
        <v>45359</v>
      </c>
      <c r="O15" s="22" t="s">
        <v>45</v>
      </c>
    </row>
    <row r="16" spans="1:15" s="17" customFormat="1" ht="24.95" customHeight="1">
      <c r="A16" s="10">
        <v>14</v>
      </c>
      <c r="B16" s="15">
        <v>15</v>
      </c>
      <c r="C16" s="11" t="s">
        <v>64</v>
      </c>
      <c r="D16" s="12">
        <v>472.2</v>
      </c>
      <c r="E16" s="12">
        <v>678.55</v>
      </c>
      <c r="F16" s="13">
        <f t="shared" si="1"/>
        <v>-0.30410434013705695</v>
      </c>
      <c r="G16" s="14">
        <v>77</v>
      </c>
      <c r="H16" s="15">
        <v>7</v>
      </c>
      <c r="I16" s="15">
        <f t="shared" si="0"/>
        <v>11</v>
      </c>
      <c r="J16" s="10">
        <v>4</v>
      </c>
      <c r="K16" s="15" t="s">
        <v>15</v>
      </c>
      <c r="L16" s="12">
        <v>9140.8000000000011</v>
      </c>
      <c r="M16" s="14">
        <v>1316</v>
      </c>
      <c r="N16" s="16">
        <v>45450</v>
      </c>
      <c r="O16" s="22" t="s">
        <v>14</v>
      </c>
    </row>
    <row r="17" spans="1:15" s="17" customFormat="1" ht="24.95" customHeight="1">
      <c r="A17" s="10">
        <v>15</v>
      </c>
      <c r="B17" s="15" t="s">
        <v>15</v>
      </c>
      <c r="C17" s="11" t="s">
        <v>81</v>
      </c>
      <c r="D17" s="12">
        <v>392.20000000000005</v>
      </c>
      <c r="E17" s="12" t="s">
        <v>15</v>
      </c>
      <c r="F17" s="13" t="s">
        <v>15</v>
      </c>
      <c r="G17" s="14">
        <v>66</v>
      </c>
      <c r="H17" s="15">
        <v>5</v>
      </c>
      <c r="I17" s="15">
        <f t="shared" si="0"/>
        <v>13.2</v>
      </c>
      <c r="J17" s="10">
        <v>4</v>
      </c>
      <c r="K17" s="14">
        <v>3</v>
      </c>
      <c r="L17" s="12">
        <v>5443.59</v>
      </c>
      <c r="M17" s="14">
        <v>939</v>
      </c>
      <c r="N17" s="16">
        <v>45450</v>
      </c>
      <c r="O17" s="22" t="s">
        <v>80</v>
      </c>
    </row>
    <row r="18" spans="1:15" s="17" customFormat="1" ht="24.95" customHeight="1">
      <c r="A18" s="10">
        <v>16</v>
      </c>
      <c r="B18" s="15">
        <v>12</v>
      </c>
      <c r="C18" s="11" t="s">
        <v>85</v>
      </c>
      <c r="D18" s="12">
        <v>251.4</v>
      </c>
      <c r="E18" s="12">
        <v>886.25</v>
      </c>
      <c r="F18" s="13">
        <f>(D18-E18)/E18</f>
        <v>-0.71633286318758815</v>
      </c>
      <c r="G18" s="14">
        <v>42</v>
      </c>
      <c r="H18" s="15">
        <v>9</v>
      </c>
      <c r="I18" s="15">
        <f t="shared" si="0"/>
        <v>4.666666666666667</v>
      </c>
      <c r="J18" s="10">
        <v>4</v>
      </c>
      <c r="K18" s="15">
        <v>2</v>
      </c>
      <c r="L18" s="12">
        <v>1948.18</v>
      </c>
      <c r="M18" s="14">
        <v>323</v>
      </c>
      <c r="N18" s="16">
        <v>45457</v>
      </c>
      <c r="O18" s="22" t="s">
        <v>86</v>
      </c>
    </row>
    <row r="19" spans="1:15" s="17" customFormat="1" ht="24.95" customHeight="1">
      <c r="A19" s="10">
        <v>17</v>
      </c>
      <c r="B19" s="15" t="s">
        <v>15</v>
      </c>
      <c r="C19" s="18" t="s">
        <v>101</v>
      </c>
      <c r="D19" s="12">
        <v>208.99</v>
      </c>
      <c r="E19" s="12" t="s">
        <v>15</v>
      </c>
      <c r="F19" s="13" t="s">
        <v>15</v>
      </c>
      <c r="G19" s="14">
        <v>64</v>
      </c>
      <c r="H19" s="10">
        <v>1</v>
      </c>
      <c r="I19" s="15">
        <f t="shared" si="0"/>
        <v>64</v>
      </c>
      <c r="J19" s="10">
        <v>1</v>
      </c>
      <c r="K19" s="15" t="s">
        <v>15</v>
      </c>
      <c r="L19" s="12">
        <v>65981.22</v>
      </c>
      <c r="M19" s="14">
        <v>13024</v>
      </c>
      <c r="N19" s="16">
        <v>45373</v>
      </c>
      <c r="O19" s="27" t="s">
        <v>102</v>
      </c>
    </row>
    <row r="20" spans="1:15" s="17" customFormat="1" ht="24.95" customHeight="1">
      <c r="A20" s="10">
        <v>18</v>
      </c>
      <c r="B20" s="15">
        <v>21</v>
      </c>
      <c r="C20" s="18" t="s">
        <v>95</v>
      </c>
      <c r="D20" s="12">
        <v>202.4</v>
      </c>
      <c r="E20" s="12">
        <v>206.4</v>
      </c>
      <c r="F20" s="13">
        <f>(D20-E20)/E20</f>
        <v>-1.937984496124031E-2</v>
      </c>
      <c r="G20" s="14">
        <v>33</v>
      </c>
      <c r="H20" s="10">
        <v>3</v>
      </c>
      <c r="I20" s="15">
        <v>24.833333333333332</v>
      </c>
      <c r="J20" s="10">
        <v>2</v>
      </c>
      <c r="K20" s="12" t="s">
        <v>15</v>
      </c>
      <c r="L20" s="12">
        <v>209597</v>
      </c>
      <c r="M20" s="14">
        <v>32395</v>
      </c>
      <c r="N20" s="16">
        <v>45191</v>
      </c>
      <c r="O20" s="27" t="s">
        <v>23</v>
      </c>
    </row>
    <row r="21" spans="1:15" s="17" customFormat="1" ht="24.95" customHeight="1">
      <c r="A21" s="10">
        <v>19</v>
      </c>
      <c r="B21" s="15" t="s">
        <v>15</v>
      </c>
      <c r="C21" s="18" t="s">
        <v>103</v>
      </c>
      <c r="D21" s="12">
        <v>196.5</v>
      </c>
      <c r="E21" s="12" t="s">
        <v>15</v>
      </c>
      <c r="F21" s="13" t="s">
        <v>15</v>
      </c>
      <c r="G21" s="14">
        <v>79</v>
      </c>
      <c r="H21" s="10">
        <v>12</v>
      </c>
      <c r="I21" s="15">
        <f t="shared" ref="I21:I32" si="2">G21/H21</f>
        <v>6.583333333333333</v>
      </c>
      <c r="J21" s="10">
        <v>4</v>
      </c>
      <c r="K21" s="15" t="s">
        <v>15</v>
      </c>
      <c r="L21" s="12">
        <v>153812.82999999999</v>
      </c>
      <c r="M21" s="14">
        <v>29755</v>
      </c>
      <c r="N21" s="16">
        <v>45184</v>
      </c>
      <c r="O21" s="27" t="s">
        <v>11</v>
      </c>
    </row>
    <row r="22" spans="1:15" s="17" customFormat="1" ht="24.95" customHeight="1">
      <c r="A22" s="10">
        <v>20</v>
      </c>
      <c r="B22" s="15" t="s">
        <v>15</v>
      </c>
      <c r="C22" s="18" t="s">
        <v>104</v>
      </c>
      <c r="D22" s="12">
        <v>126.68</v>
      </c>
      <c r="E22" s="12" t="s">
        <v>15</v>
      </c>
      <c r="F22" s="13" t="s">
        <v>15</v>
      </c>
      <c r="G22" s="14">
        <v>36</v>
      </c>
      <c r="H22" s="10">
        <v>2</v>
      </c>
      <c r="I22" s="15">
        <f t="shared" si="2"/>
        <v>18</v>
      </c>
      <c r="J22" s="10">
        <v>2</v>
      </c>
      <c r="K22" s="15" t="s">
        <v>15</v>
      </c>
      <c r="L22" s="12">
        <v>31846.12</v>
      </c>
      <c r="M22" s="14">
        <v>5264</v>
      </c>
      <c r="N22" s="16">
        <v>45303</v>
      </c>
      <c r="O22" s="27" t="s">
        <v>102</v>
      </c>
    </row>
    <row r="23" spans="1:15" s="17" customFormat="1" ht="24.95" customHeight="1">
      <c r="A23" s="10">
        <v>21</v>
      </c>
      <c r="B23" s="10">
        <v>20</v>
      </c>
      <c r="C23" s="11" t="s">
        <v>39</v>
      </c>
      <c r="D23" s="12">
        <v>118.7</v>
      </c>
      <c r="E23" s="12">
        <v>209.1</v>
      </c>
      <c r="F23" s="13">
        <f>(D23-E23)/E23</f>
        <v>-0.43232902917264465</v>
      </c>
      <c r="G23" s="14">
        <v>15</v>
      </c>
      <c r="H23" s="15">
        <v>1</v>
      </c>
      <c r="I23" s="15">
        <f t="shared" si="2"/>
        <v>15</v>
      </c>
      <c r="J23" s="10">
        <v>1</v>
      </c>
      <c r="K23" s="15">
        <v>14</v>
      </c>
      <c r="L23" s="12">
        <v>66425.09</v>
      </c>
      <c r="M23" s="14">
        <v>10197</v>
      </c>
      <c r="N23" s="16">
        <v>45379</v>
      </c>
      <c r="O23" s="22" t="s">
        <v>23</v>
      </c>
    </row>
    <row r="24" spans="1:15" s="17" customFormat="1" ht="24.75" customHeight="1">
      <c r="A24" s="10">
        <v>22</v>
      </c>
      <c r="B24" s="10">
        <v>24</v>
      </c>
      <c r="C24" s="11" t="s">
        <v>35</v>
      </c>
      <c r="D24" s="12">
        <v>112.8</v>
      </c>
      <c r="E24" s="12">
        <v>151.19999999999999</v>
      </c>
      <c r="F24" s="13">
        <f>(D24-E24)/E24</f>
        <v>-0.25396825396825395</v>
      </c>
      <c r="G24" s="14">
        <v>16</v>
      </c>
      <c r="H24" s="15">
        <v>3</v>
      </c>
      <c r="I24" s="15">
        <f t="shared" si="2"/>
        <v>5.333333333333333</v>
      </c>
      <c r="J24" s="10">
        <v>1</v>
      </c>
      <c r="K24" s="15">
        <v>4</v>
      </c>
      <c r="L24" s="12">
        <v>4934.71</v>
      </c>
      <c r="M24" s="14">
        <v>839</v>
      </c>
      <c r="N24" s="16">
        <v>45443</v>
      </c>
      <c r="O24" s="22" t="s">
        <v>46</v>
      </c>
    </row>
    <row r="25" spans="1:15" s="19" customFormat="1" ht="24.75" customHeight="1">
      <c r="A25" s="10">
        <v>23</v>
      </c>
      <c r="B25" s="15" t="s">
        <v>15</v>
      </c>
      <c r="C25" s="11" t="s">
        <v>79</v>
      </c>
      <c r="D25" s="12">
        <v>106</v>
      </c>
      <c r="E25" s="12" t="s">
        <v>15</v>
      </c>
      <c r="F25" s="13" t="s">
        <v>15</v>
      </c>
      <c r="G25" s="14">
        <v>22</v>
      </c>
      <c r="H25" s="15">
        <v>1</v>
      </c>
      <c r="I25" s="15">
        <f t="shared" si="2"/>
        <v>22</v>
      </c>
      <c r="J25" s="10">
        <v>1</v>
      </c>
      <c r="K25" s="13" t="s">
        <v>15</v>
      </c>
      <c r="L25" s="12">
        <v>3727.7000000000003</v>
      </c>
      <c r="M25" s="14">
        <v>685</v>
      </c>
      <c r="N25" s="16">
        <v>45415</v>
      </c>
      <c r="O25" s="22" t="s">
        <v>80</v>
      </c>
    </row>
    <row r="26" spans="1:15" s="19" customFormat="1" ht="24.95" customHeight="1">
      <c r="A26" s="10">
        <v>24</v>
      </c>
      <c r="B26" s="15" t="s">
        <v>15</v>
      </c>
      <c r="C26" s="18" t="s">
        <v>105</v>
      </c>
      <c r="D26" s="12">
        <v>105.46</v>
      </c>
      <c r="E26" s="12" t="s">
        <v>15</v>
      </c>
      <c r="F26" s="13" t="s">
        <v>15</v>
      </c>
      <c r="G26" s="14">
        <v>33</v>
      </c>
      <c r="H26" s="10">
        <v>1</v>
      </c>
      <c r="I26" s="15">
        <f t="shared" si="2"/>
        <v>33</v>
      </c>
      <c r="J26" s="10">
        <v>1</v>
      </c>
      <c r="K26" s="15" t="s">
        <v>15</v>
      </c>
      <c r="L26" s="12">
        <v>136941.87</v>
      </c>
      <c r="M26" s="14">
        <v>26203</v>
      </c>
      <c r="N26" s="16">
        <v>45331</v>
      </c>
      <c r="O26" s="27" t="s">
        <v>11</v>
      </c>
    </row>
    <row r="27" spans="1:15" s="19" customFormat="1" ht="24.75" customHeight="1">
      <c r="A27" s="10">
        <v>25</v>
      </c>
      <c r="B27" s="10">
        <v>18</v>
      </c>
      <c r="C27" s="11" t="s">
        <v>30</v>
      </c>
      <c r="D27" s="12">
        <v>100.3</v>
      </c>
      <c r="E27" s="12">
        <v>366.68</v>
      </c>
      <c r="F27" s="13">
        <f>(D27-E27)/E27</f>
        <v>-0.72646449220028364</v>
      </c>
      <c r="G27" s="14">
        <v>14</v>
      </c>
      <c r="H27" s="15">
        <v>3</v>
      </c>
      <c r="I27" s="15">
        <f t="shared" si="2"/>
        <v>4.666666666666667</v>
      </c>
      <c r="J27" s="10">
        <v>1</v>
      </c>
      <c r="K27" s="15">
        <v>9</v>
      </c>
      <c r="L27" s="12">
        <v>103761.97</v>
      </c>
      <c r="M27" s="14">
        <v>14898</v>
      </c>
      <c r="N27" s="16">
        <v>45408</v>
      </c>
      <c r="O27" s="22" t="s">
        <v>45</v>
      </c>
    </row>
    <row r="28" spans="1:15" s="19" customFormat="1" ht="24.75" customHeight="1">
      <c r="A28" s="10">
        <v>26</v>
      </c>
      <c r="B28" s="15"/>
      <c r="C28" s="18" t="s">
        <v>106</v>
      </c>
      <c r="D28" s="12">
        <v>92.5</v>
      </c>
      <c r="E28" s="12" t="s">
        <v>15</v>
      </c>
      <c r="F28" s="13" t="s">
        <v>15</v>
      </c>
      <c r="G28" s="14">
        <v>37</v>
      </c>
      <c r="H28" s="10">
        <v>12</v>
      </c>
      <c r="I28" s="15">
        <f t="shared" si="2"/>
        <v>3.0833333333333335</v>
      </c>
      <c r="J28" s="10">
        <v>4</v>
      </c>
      <c r="K28" s="15" t="s">
        <v>15</v>
      </c>
      <c r="L28" s="12">
        <v>206873.46</v>
      </c>
      <c r="M28" s="14">
        <v>42071</v>
      </c>
      <c r="N28" s="16">
        <v>45121</v>
      </c>
      <c r="O28" s="27" t="s">
        <v>11</v>
      </c>
    </row>
    <row r="29" spans="1:15" s="19" customFormat="1" ht="24.75" customHeight="1">
      <c r="A29" s="10">
        <v>27</v>
      </c>
      <c r="B29" s="10">
        <v>17</v>
      </c>
      <c r="C29" s="11" t="s">
        <v>34</v>
      </c>
      <c r="D29" s="12">
        <v>35</v>
      </c>
      <c r="E29" s="12">
        <v>377.51</v>
      </c>
      <c r="F29" s="13">
        <f>(D29-E29)/E29</f>
        <v>-0.90728722417949192</v>
      </c>
      <c r="G29" s="14">
        <v>7</v>
      </c>
      <c r="H29" s="10">
        <v>1</v>
      </c>
      <c r="I29" s="15">
        <f t="shared" si="2"/>
        <v>7</v>
      </c>
      <c r="J29" s="10">
        <v>1</v>
      </c>
      <c r="K29" s="15">
        <v>10</v>
      </c>
      <c r="L29" s="12">
        <v>100228.86</v>
      </c>
      <c r="M29" s="14">
        <v>19205</v>
      </c>
      <c r="N29" s="16">
        <v>45401</v>
      </c>
      <c r="O29" s="22" t="s">
        <v>14</v>
      </c>
    </row>
    <row r="30" spans="1:15" s="19" customFormat="1" ht="24.75" customHeight="1">
      <c r="A30" s="10">
        <v>28</v>
      </c>
      <c r="B30" s="10">
        <v>26</v>
      </c>
      <c r="C30" s="11" t="s">
        <v>36</v>
      </c>
      <c r="D30" s="20">
        <v>34.599999999999994</v>
      </c>
      <c r="E30" s="20">
        <v>90.6</v>
      </c>
      <c r="F30" s="13">
        <f>(D30-E30)/E30</f>
        <v>-0.61810154525386318</v>
      </c>
      <c r="G30" s="21">
        <v>5</v>
      </c>
      <c r="H30" s="14">
        <v>2</v>
      </c>
      <c r="I30" s="15">
        <f t="shared" si="2"/>
        <v>2.5</v>
      </c>
      <c r="J30" s="14">
        <v>2</v>
      </c>
      <c r="K30" s="15">
        <v>6</v>
      </c>
      <c r="L30" s="20">
        <v>6443.8599999999979</v>
      </c>
      <c r="M30" s="21">
        <v>1148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0">
        <v>27</v>
      </c>
      <c r="C31" s="11" t="s">
        <v>48</v>
      </c>
      <c r="D31" s="12">
        <v>14</v>
      </c>
      <c r="E31" s="12">
        <v>80</v>
      </c>
      <c r="F31" s="13">
        <f>(D31-E31)/E31</f>
        <v>-0.82499999999999996</v>
      </c>
      <c r="G31" s="14">
        <v>4</v>
      </c>
      <c r="H31" s="15">
        <v>4</v>
      </c>
      <c r="I31" s="15">
        <f t="shared" si="2"/>
        <v>1</v>
      </c>
      <c r="J31" s="10">
        <v>2</v>
      </c>
      <c r="K31" s="15">
        <v>4</v>
      </c>
      <c r="L31" s="12">
        <v>1223.3</v>
      </c>
      <c r="M31" s="14">
        <v>346</v>
      </c>
      <c r="N31" s="16">
        <v>45443</v>
      </c>
      <c r="O31" s="22" t="s">
        <v>47</v>
      </c>
    </row>
    <row r="32" spans="1:15" s="19" customFormat="1" ht="24.75" customHeight="1">
      <c r="A32" s="10">
        <v>30</v>
      </c>
      <c r="B32" s="15">
        <v>31</v>
      </c>
      <c r="C32" s="18" t="s">
        <v>40</v>
      </c>
      <c r="D32" s="12">
        <v>10</v>
      </c>
      <c r="E32" s="12">
        <v>12</v>
      </c>
      <c r="F32" s="13">
        <f>(D32-E32)/E32</f>
        <v>-0.16666666666666666</v>
      </c>
      <c r="G32" s="10">
        <v>2</v>
      </c>
      <c r="H32" s="10">
        <v>1</v>
      </c>
      <c r="I32" s="15">
        <f t="shared" si="2"/>
        <v>2</v>
      </c>
      <c r="J32" s="10">
        <v>1</v>
      </c>
      <c r="K32" s="12" t="s">
        <v>15</v>
      </c>
      <c r="L32" s="12">
        <v>30617.53</v>
      </c>
      <c r="M32" s="14">
        <v>5944</v>
      </c>
      <c r="N32" s="16">
        <v>45408</v>
      </c>
      <c r="O32" s="27" t="s">
        <v>11</v>
      </c>
    </row>
    <row r="33" spans="1:15" s="26" customFormat="1" ht="24.95" customHeight="1">
      <c r="A33" s="34" t="s">
        <v>24</v>
      </c>
      <c r="B33" s="41" t="s">
        <v>24</v>
      </c>
      <c r="C33" s="35" t="s">
        <v>107</v>
      </c>
      <c r="D33" s="36">
        <f>SUBTOTAL(109,Table132345[Pajamos 
(GBO)])</f>
        <v>246222.30999999997</v>
      </c>
      <c r="E33" s="36" t="s">
        <v>99</v>
      </c>
      <c r="F33" s="37">
        <f t="shared" ref="F33" si="3">(D33-E33)/E33</f>
        <v>-0.22424499916508359</v>
      </c>
      <c r="G33" s="38">
        <f>SUBTOTAL(109,Table132345[Žiūrovų sk. 
(ADM)])</f>
        <v>37757</v>
      </c>
      <c r="H33" s="34"/>
      <c r="I33" s="34"/>
      <c r="J33" s="34"/>
      <c r="K33" s="43"/>
      <c r="L33" s="39"/>
      <c r="M33" s="34"/>
      <c r="N33" s="34"/>
      <c r="O33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00FA00-0331-4B2A-B0A3-7886A7061823}">
  <sheetPr>
    <pageSetUpPr fitToPage="1"/>
  </sheetPr>
  <dimension ref="A1:XFC34"/>
  <sheetViews>
    <sheetView topLeftCell="A15" zoomScale="60" zoomScaleNormal="60" workbookViewId="0">
      <selection activeCell="O32" sqref="O3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84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4">
        <v>1</v>
      </c>
      <c r="B3" s="15" t="s">
        <v>17</v>
      </c>
      <c r="C3" s="18" t="s">
        <v>91</v>
      </c>
      <c r="D3" s="12">
        <v>223016.44</v>
      </c>
      <c r="E3" s="12" t="s">
        <v>15</v>
      </c>
      <c r="F3" s="13" t="s">
        <v>15</v>
      </c>
      <c r="G3" s="14">
        <v>35714</v>
      </c>
      <c r="H3" s="10">
        <v>301</v>
      </c>
      <c r="I3" s="15">
        <f t="shared" ref="I3:I15" si="0">G3/H3</f>
        <v>118.65116279069767</v>
      </c>
      <c r="J3" s="15">
        <v>29</v>
      </c>
      <c r="K3" s="15">
        <v>1</v>
      </c>
      <c r="L3" s="12">
        <v>239362.98</v>
      </c>
      <c r="M3" s="14">
        <v>38639</v>
      </c>
      <c r="N3" s="16">
        <v>45457</v>
      </c>
      <c r="O3" s="22" t="s">
        <v>18</v>
      </c>
    </row>
    <row r="4" spans="1:15" s="17" customFormat="1" ht="24.95" customHeight="1">
      <c r="A4" s="10">
        <v>2</v>
      </c>
      <c r="B4" s="10">
        <v>2</v>
      </c>
      <c r="C4" s="11" t="s">
        <v>68</v>
      </c>
      <c r="D4" s="12">
        <v>32985.93</v>
      </c>
      <c r="E4" s="12">
        <v>48020.61</v>
      </c>
      <c r="F4" s="13">
        <f t="shared" ref="F4:F13" si="1">(D4-E4)/E4</f>
        <v>-0.31308806781088372</v>
      </c>
      <c r="G4" s="14">
        <v>3889</v>
      </c>
      <c r="H4" s="15">
        <v>120</v>
      </c>
      <c r="I4" s="15">
        <f t="shared" si="0"/>
        <v>32.408333333333331</v>
      </c>
      <c r="J4" s="10">
        <v>15</v>
      </c>
      <c r="K4" s="15">
        <v>2</v>
      </c>
      <c r="L4" s="12">
        <v>119092.7</v>
      </c>
      <c r="M4" s="14">
        <v>14986</v>
      </c>
      <c r="N4" s="16">
        <v>45450</v>
      </c>
      <c r="O4" s="22" t="s">
        <v>43</v>
      </c>
    </row>
    <row r="5" spans="1:15" s="17" customFormat="1" ht="24.95" customHeight="1">
      <c r="A5" s="4">
        <v>3</v>
      </c>
      <c r="B5" s="10">
        <v>1</v>
      </c>
      <c r="C5" s="11" t="s">
        <v>25</v>
      </c>
      <c r="D5" s="12">
        <v>26675.82</v>
      </c>
      <c r="E5" s="12">
        <v>90615.95</v>
      </c>
      <c r="F5" s="13">
        <f t="shared" si="1"/>
        <v>-0.70561672641516204</v>
      </c>
      <c r="G5" s="14">
        <v>4541</v>
      </c>
      <c r="H5" s="10">
        <v>151</v>
      </c>
      <c r="I5" s="15">
        <f t="shared" si="0"/>
        <v>30.072847682119207</v>
      </c>
      <c r="J5" s="10">
        <v>15</v>
      </c>
      <c r="K5" s="15">
        <v>4</v>
      </c>
      <c r="L5" s="12">
        <v>422326.49</v>
      </c>
      <c r="M5" s="14">
        <v>77605</v>
      </c>
      <c r="N5" s="16">
        <v>45436</v>
      </c>
      <c r="O5" s="22" t="s">
        <v>43</v>
      </c>
    </row>
    <row r="6" spans="1:15" s="17" customFormat="1" ht="24.95" customHeight="1">
      <c r="A6" s="10">
        <v>4</v>
      </c>
      <c r="B6" s="10">
        <v>3</v>
      </c>
      <c r="C6" s="11" t="s">
        <v>69</v>
      </c>
      <c r="D6" s="12">
        <v>8389.7000000000007</v>
      </c>
      <c r="E6" s="12">
        <v>14381.6</v>
      </c>
      <c r="F6" s="13">
        <f t="shared" si="1"/>
        <v>-0.41663653557323244</v>
      </c>
      <c r="G6" s="14">
        <v>1157</v>
      </c>
      <c r="H6" s="15">
        <v>76</v>
      </c>
      <c r="I6" s="15">
        <f t="shared" si="0"/>
        <v>15.223684210526315</v>
      </c>
      <c r="J6" s="10">
        <v>12</v>
      </c>
      <c r="K6" s="15">
        <v>2</v>
      </c>
      <c r="L6" s="12">
        <v>34214.94</v>
      </c>
      <c r="M6" s="14">
        <v>5144</v>
      </c>
      <c r="N6" s="16">
        <v>45450</v>
      </c>
      <c r="O6" s="22" t="s">
        <v>12</v>
      </c>
    </row>
    <row r="7" spans="1:15" s="17" customFormat="1" ht="24.95" customHeight="1">
      <c r="A7" s="4">
        <v>5</v>
      </c>
      <c r="B7" s="10">
        <v>5</v>
      </c>
      <c r="C7" s="11" t="s">
        <v>26</v>
      </c>
      <c r="D7" s="12">
        <v>6292.17</v>
      </c>
      <c r="E7" s="12">
        <v>12295.7</v>
      </c>
      <c r="F7" s="13">
        <f t="shared" si="1"/>
        <v>-0.48826256333514972</v>
      </c>
      <c r="G7" s="14">
        <v>824</v>
      </c>
      <c r="H7" s="15">
        <v>51</v>
      </c>
      <c r="I7" s="15">
        <f t="shared" si="0"/>
        <v>16.156862745098039</v>
      </c>
      <c r="J7" s="10">
        <v>12</v>
      </c>
      <c r="K7" s="15">
        <v>4</v>
      </c>
      <c r="L7" s="12">
        <v>99898.55</v>
      </c>
      <c r="M7" s="14">
        <v>13405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0">
        <v>6</v>
      </c>
      <c r="C8" s="18" t="s">
        <v>28</v>
      </c>
      <c r="D8" s="20">
        <v>3460.02</v>
      </c>
      <c r="E8" s="20">
        <v>6681.83</v>
      </c>
      <c r="F8" s="13">
        <f t="shared" si="1"/>
        <v>-0.48217479343233816</v>
      </c>
      <c r="G8" s="21">
        <v>486</v>
      </c>
      <c r="H8" s="14">
        <v>38</v>
      </c>
      <c r="I8" s="15">
        <f t="shared" si="0"/>
        <v>12.789473684210526</v>
      </c>
      <c r="J8" s="14">
        <v>8</v>
      </c>
      <c r="K8" s="15">
        <v>6</v>
      </c>
      <c r="L8" s="20">
        <v>112015.75</v>
      </c>
      <c r="M8" s="21">
        <v>16008</v>
      </c>
      <c r="N8" s="16">
        <v>45422</v>
      </c>
      <c r="O8" s="22" t="s">
        <v>18</v>
      </c>
    </row>
    <row r="9" spans="1:15" s="17" customFormat="1" ht="24.95" customHeight="1">
      <c r="A9" s="4">
        <v>7</v>
      </c>
      <c r="B9" s="10">
        <v>7</v>
      </c>
      <c r="C9" s="18" t="s">
        <v>29</v>
      </c>
      <c r="D9" s="20">
        <v>3177.4</v>
      </c>
      <c r="E9" s="20">
        <v>4749.1000000000004</v>
      </c>
      <c r="F9" s="13">
        <f t="shared" si="1"/>
        <v>-0.3309469162578173</v>
      </c>
      <c r="G9" s="21">
        <v>426</v>
      </c>
      <c r="H9" s="14">
        <v>23</v>
      </c>
      <c r="I9" s="15">
        <f t="shared" si="0"/>
        <v>18.521739130434781</v>
      </c>
      <c r="J9" s="14">
        <v>6</v>
      </c>
      <c r="K9" s="15">
        <v>6</v>
      </c>
      <c r="L9" s="20">
        <v>88304.7</v>
      </c>
      <c r="M9" s="21">
        <v>12809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0">
        <v>4</v>
      </c>
      <c r="C10" s="11" t="s">
        <v>51</v>
      </c>
      <c r="D10" s="12">
        <v>2955.97</v>
      </c>
      <c r="E10" s="12">
        <v>13388.26</v>
      </c>
      <c r="F10" s="13">
        <f t="shared" si="1"/>
        <v>-0.77921178704327532</v>
      </c>
      <c r="G10" s="14">
        <v>535</v>
      </c>
      <c r="H10" s="15">
        <v>58</v>
      </c>
      <c r="I10" s="15">
        <f t="shared" si="0"/>
        <v>9.2241379310344822</v>
      </c>
      <c r="J10" s="10">
        <v>12</v>
      </c>
      <c r="K10" s="15">
        <v>5</v>
      </c>
      <c r="L10" s="12">
        <v>93170.98</v>
      </c>
      <c r="M10" s="14">
        <v>18270</v>
      </c>
      <c r="N10" s="16">
        <v>45429</v>
      </c>
      <c r="O10" s="22" t="s">
        <v>44</v>
      </c>
    </row>
    <row r="11" spans="1:15" s="17" customFormat="1" ht="24.95" customHeight="1">
      <c r="A11" s="4">
        <v>9</v>
      </c>
      <c r="B11" s="10">
        <v>11</v>
      </c>
      <c r="C11" s="11" t="s">
        <v>27</v>
      </c>
      <c r="D11" s="12">
        <v>1896.33</v>
      </c>
      <c r="E11" s="12">
        <v>2172.06</v>
      </c>
      <c r="F11" s="13">
        <f t="shared" si="1"/>
        <v>-0.12694400707162787</v>
      </c>
      <c r="G11" s="14">
        <v>259</v>
      </c>
      <c r="H11" s="15">
        <v>20</v>
      </c>
      <c r="I11" s="15">
        <f t="shared" si="0"/>
        <v>12.95</v>
      </c>
      <c r="J11" s="10">
        <v>6</v>
      </c>
      <c r="K11" s="15">
        <v>4</v>
      </c>
      <c r="L11" s="12">
        <v>24277.279999999999</v>
      </c>
      <c r="M11" s="14">
        <v>3627</v>
      </c>
      <c r="N11" s="16">
        <v>45436</v>
      </c>
      <c r="O11" s="22" t="s">
        <v>11</v>
      </c>
    </row>
    <row r="12" spans="1:15" s="17" customFormat="1" ht="24.75" customHeight="1">
      <c r="A12" s="10">
        <v>10</v>
      </c>
      <c r="B12" s="10">
        <v>9</v>
      </c>
      <c r="C12" s="18" t="s">
        <v>32</v>
      </c>
      <c r="D12" s="12">
        <v>1286.03</v>
      </c>
      <c r="E12" s="12">
        <v>2821.72</v>
      </c>
      <c r="F12" s="13">
        <f t="shared" si="1"/>
        <v>-0.54423897480969052</v>
      </c>
      <c r="G12" s="14">
        <v>217</v>
      </c>
      <c r="H12" s="10">
        <v>27</v>
      </c>
      <c r="I12" s="15">
        <f t="shared" si="0"/>
        <v>8.0370370370370363</v>
      </c>
      <c r="J12" s="10">
        <v>6</v>
      </c>
      <c r="K12" s="15">
        <v>15</v>
      </c>
      <c r="L12" s="12">
        <v>870307.75</v>
      </c>
      <c r="M12" s="14">
        <v>150828</v>
      </c>
      <c r="N12" s="16">
        <v>45359</v>
      </c>
      <c r="O12" s="22" t="s">
        <v>45</v>
      </c>
    </row>
    <row r="13" spans="1:15" s="17" customFormat="1" ht="24.95" customHeight="1">
      <c r="A13" s="4">
        <v>11</v>
      </c>
      <c r="B13" s="10">
        <v>8</v>
      </c>
      <c r="C13" s="18" t="s">
        <v>52</v>
      </c>
      <c r="D13" s="20">
        <v>1189.75</v>
      </c>
      <c r="E13" s="20">
        <v>4025.79</v>
      </c>
      <c r="F13" s="13">
        <f t="shared" si="1"/>
        <v>-0.70446794293790782</v>
      </c>
      <c r="G13" s="21">
        <v>165</v>
      </c>
      <c r="H13" s="14">
        <v>24</v>
      </c>
      <c r="I13" s="15">
        <f t="shared" si="0"/>
        <v>6.875</v>
      </c>
      <c r="J13" s="14">
        <v>8</v>
      </c>
      <c r="K13" s="15">
        <v>3</v>
      </c>
      <c r="L13" s="20">
        <v>19064.580000000002</v>
      </c>
      <c r="M13" s="21">
        <v>2878</v>
      </c>
      <c r="N13" s="16">
        <v>45443</v>
      </c>
      <c r="O13" s="27" t="s">
        <v>19</v>
      </c>
    </row>
    <row r="14" spans="1:15" s="17" customFormat="1" ht="24.95" customHeight="1">
      <c r="A14" s="10">
        <v>12</v>
      </c>
      <c r="B14" s="15" t="s">
        <v>17</v>
      </c>
      <c r="C14" s="11" t="s">
        <v>85</v>
      </c>
      <c r="D14" s="12">
        <v>886.25</v>
      </c>
      <c r="E14" s="13" t="s">
        <v>15</v>
      </c>
      <c r="F14" s="13" t="s">
        <v>15</v>
      </c>
      <c r="G14" s="14">
        <v>156</v>
      </c>
      <c r="H14" s="15">
        <v>20</v>
      </c>
      <c r="I14" s="15">
        <f t="shared" si="0"/>
        <v>7.8</v>
      </c>
      <c r="J14" s="10">
        <v>9</v>
      </c>
      <c r="K14" s="15">
        <v>1</v>
      </c>
      <c r="L14" s="12">
        <v>886.25</v>
      </c>
      <c r="M14" s="14">
        <v>156</v>
      </c>
      <c r="N14" s="16">
        <v>45457</v>
      </c>
      <c r="O14" s="22" t="s">
        <v>86</v>
      </c>
    </row>
    <row r="15" spans="1:15" s="17" customFormat="1" ht="24.95" customHeight="1">
      <c r="A15" s="4">
        <v>13</v>
      </c>
      <c r="B15" s="10">
        <v>13</v>
      </c>
      <c r="C15" s="11" t="s">
        <v>31</v>
      </c>
      <c r="D15" s="12">
        <v>843.77</v>
      </c>
      <c r="E15" s="12">
        <v>1491.29</v>
      </c>
      <c r="F15" s="13">
        <f>(D15-E15)/E15</f>
        <v>-0.43420126199464892</v>
      </c>
      <c r="G15" s="14">
        <v>118</v>
      </c>
      <c r="H15" s="15">
        <v>8</v>
      </c>
      <c r="I15" s="15">
        <f t="shared" si="0"/>
        <v>14.75</v>
      </c>
      <c r="J15" s="10">
        <v>4</v>
      </c>
      <c r="K15" s="15">
        <v>7</v>
      </c>
      <c r="L15" s="12">
        <v>89328.98</v>
      </c>
      <c r="M15" s="14">
        <v>13157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 t="s">
        <v>15</v>
      </c>
      <c r="C16" s="18" t="s">
        <v>94</v>
      </c>
      <c r="D16" s="12">
        <v>835</v>
      </c>
      <c r="E16" s="12" t="s">
        <v>15</v>
      </c>
      <c r="F16" s="13" t="s">
        <v>15</v>
      </c>
      <c r="G16" s="14">
        <v>123</v>
      </c>
      <c r="H16" s="10">
        <v>1</v>
      </c>
      <c r="I16" s="15">
        <v>35.363636363636367</v>
      </c>
      <c r="J16" s="10">
        <v>1</v>
      </c>
      <c r="K16" s="15" t="s">
        <v>15</v>
      </c>
      <c r="L16" s="12">
        <v>34018.25</v>
      </c>
      <c r="M16" s="14">
        <v>5233</v>
      </c>
      <c r="N16" s="16">
        <v>45275</v>
      </c>
      <c r="O16" s="27" t="s">
        <v>23</v>
      </c>
    </row>
    <row r="17" spans="1:15" s="17" customFormat="1" ht="24.95" customHeight="1">
      <c r="A17" s="4">
        <v>15</v>
      </c>
      <c r="B17" s="15" t="s">
        <v>15</v>
      </c>
      <c r="C17" s="11" t="s">
        <v>64</v>
      </c>
      <c r="D17" s="12">
        <v>678.55</v>
      </c>
      <c r="E17" s="12" t="s">
        <v>15</v>
      </c>
      <c r="F17" s="13" t="s">
        <v>15</v>
      </c>
      <c r="G17" s="14">
        <v>112</v>
      </c>
      <c r="H17" s="15">
        <v>12</v>
      </c>
      <c r="I17" s="15">
        <f>G17/H17</f>
        <v>9.3333333333333339</v>
      </c>
      <c r="J17" s="10">
        <v>8</v>
      </c>
      <c r="K17" s="15" t="s">
        <v>15</v>
      </c>
      <c r="L17" s="12">
        <v>8204.5400000000009</v>
      </c>
      <c r="M17" s="14">
        <v>1164</v>
      </c>
      <c r="N17" s="16">
        <v>45450</v>
      </c>
      <c r="O17" s="22" t="s">
        <v>14</v>
      </c>
    </row>
    <row r="18" spans="1:15" s="17" customFormat="1" ht="24.95" customHeight="1">
      <c r="A18" s="10">
        <v>16</v>
      </c>
      <c r="B18" s="15" t="s">
        <v>15</v>
      </c>
      <c r="C18" s="18" t="s">
        <v>92</v>
      </c>
      <c r="D18" s="12">
        <v>444</v>
      </c>
      <c r="E18" s="12" t="s">
        <v>15</v>
      </c>
      <c r="F18" s="13" t="s">
        <v>15</v>
      </c>
      <c r="G18" s="14">
        <v>111</v>
      </c>
      <c r="H18" s="10">
        <v>1</v>
      </c>
      <c r="I18" s="15">
        <f>G18/H18</f>
        <v>111</v>
      </c>
      <c r="J18" s="10">
        <v>1</v>
      </c>
      <c r="K18" s="15" t="s">
        <v>15</v>
      </c>
      <c r="L18" s="12">
        <v>43174.09</v>
      </c>
      <c r="M18" s="14">
        <v>7655</v>
      </c>
      <c r="N18" s="16">
        <v>45156</v>
      </c>
      <c r="O18" s="27" t="s">
        <v>93</v>
      </c>
    </row>
    <row r="19" spans="1:15" s="17" customFormat="1" ht="24.95" customHeight="1">
      <c r="A19" s="10">
        <v>17</v>
      </c>
      <c r="B19" s="10">
        <v>14</v>
      </c>
      <c r="C19" s="11" t="s">
        <v>34</v>
      </c>
      <c r="D19" s="12">
        <v>377.51</v>
      </c>
      <c r="E19" s="12">
        <v>969.64</v>
      </c>
      <c r="F19" s="13">
        <f>(D19-E19)/E19</f>
        <v>-0.61066993935893732</v>
      </c>
      <c r="G19" s="14">
        <v>91</v>
      </c>
      <c r="H19" s="10">
        <v>6</v>
      </c>
      <c r="I19" s="15">
        <f>G19/H19</f>
        <v>15.166666666666666</v>
      </c>
      <c r="J19" s="10">
        <v>4</v>
      </c>
      <c r="K19" s="15">
        <v>9</v>
      </c>
      <c r="L19" s="12">
        <v>100140.86</v>
      </c>
      <c r="M19" s="14">
        <v>19190</v>
      </c>
      <c r="N19" s="16">
        <v>45401</v>
      </c>
      <c r="O19" s="22" t="s">
        <v>14</v>
      </c>
    </row>
    <row r="20" spans="1:15" s="17" customFormat="1" ht="24.95" customHeight="1">
      <c r="A20" s="10">
        <v>18</v>
      </c>
      <c r="B20" s="10">
        <v>15</v>
      </c>
      <c r="C20" s="11" t="s">
        <v>30</v>
      </c>
      <c r="D20" s="12">
        <v>366.68</v>
      </c>
      <c r="E20" s="12">
        <v>499.48</v>
      </c>
      <c r="F20" s="13">
        <f>(D20-E20)/E20</f>
        <v>-0.26587651157203496</v>
      </c>
      <c r="G20" s="14">
        <v>49</v>
      </c>
      <c r="H20" s="15">
        <v>6</v>
      </c>
      <c r="I20" s="15">
        <f>G20/H20</f>
        <v>8.1666666666666661</v>
      </c>
      <c r="J20" s="10">
        <v>2</v>
      </c>
      <c r="K20" s="15">
        <v>8</v>
      </c>
      <c r="L20" s="12">
        <v>103149.28</v>
      </c>
      <c r="M20" s="14">
        <v>14787</v>
      </c>
      <c r="N20" s="16">
        <v>45408</v>
      </c>
      <c r="O20" s="22" t="s">
        <v>45</v>
      </c>
    </row>
    <row r="21" spans="1:15" s="17" customFormat="1" ht="24.95" customHeight="1">
      <c r="A21" s="4">
        <v>19</v>
      </c>
      <c r="B21" s="15" t="s">
        <v>15</v>
      </c>
      <c r="C21" s="11" t="s">
        <v>89</v>
      </c>
      <c r="D21" s="12">
        <v>218</v>
      </c>
      <c r="E21" s="12" t="s">
        <v>15</v>
      </c>
      <c r="F21" s="13" t="s">
        <v>15</v>
      </c>
      <c r="G21" s="14">
        <v>102</v>
      </c>
      <c r="H21" s="15">
        <v>12</v>
      </c>
      <c r="I21" s="15">
        <v>29.581632653061224</v>
      </c>
      <c r="J21" s="10">
        <v>4</v>
      </c>
      <c r="K21" s="15" t="s">
        <v>15</v>
      </c>
      <c r="L21" s="12">
        <v>42412.82</v>
      </c>
      <c r="M21" s="14">
        <v>8466</v>
      </c>
      <c r="N21" s="16">
        <v>45289</v>
      </c>
      <c r="O21" s="22" t="s">
        <v>14</v>
      </c>
    </row>
    <row r="22" spans="1:15" s="17" customFormat="1" ht="24.95" customHeight="1">
      <c r="A22" s="10">
        <v>20</v>
      </c>
      <c r="B22" s="10">
        <v>30</v>
      </c>
      <c r="C22" s="11" t="s">
        <v>39</v>
      </c>
      <c r="D22" s="12">
        <v>209.1</v>
      </c>
      <c r="E22" s="12">
        <v>122.3</v>
      </c>
      <c r="F22" s="13">
        <f>(D22-E22)/E22</f>
        <v>0.70973017170891251</v>
      </c>
      <c r="G22" s="14">
        <v>36</v>
      </c>
      <c r="H22" s="15">
        <v>3</v>
      </c>
      <c r="I22" s="15">
        <f>G22/H22</f>
        <v>12</v>
      </c>
      <c r="J22" s="10">
        <v>3</v>
      </c>
      <c r="K22" s="15">
        <v>13</v>
      </c>
      <c r="L22" s="12">
        <v>66306.39</v>
      </c>
      <c r="M22" s="14">
        <v>10182</v>
      </c>
      <c r="N22" s="16">
        <v>45379</v>
      </c>
      <c r="O22" s="22" t="s">
        <v>23</v>
      </c>
    </row>
    <row r="23" spans="1:15" s="17" customFormat="1" ht="24.95" customHeight="1">
      <c r="A23" s="4">
        <v>21</v>
      </c>
      <c r="B23" s="15" t="s">
        <v>15</v>
      </c>
      <c r="C23" s="18" t="s">
        <v>95</v>
      </c>
      <c r="D23" s="12">
        <v>206.4</v>
      </c>
      <c r="E23" s="12" t="s">
        <v>15</v>
      </c>
      <c r="F23" s="13" t="s">
        <v>15</v>
      </c>
      <c r="G23" s="14">
        <v>29</v>
      </c>
      <c r="H23" s="10">
        <v>2</v>
      </c>
      <c r="I23" s="15">
        <v>24.833333333333332</v>
      </c>
      <c r="J23" s="10">
        <v>2</v>
      </c>
      <c r="K23" s="15" t="s">
        <v>15</v>
      </c>
      <c r="L23" s="12">
        <v>209394.3</v>
      </c>
      <c r="M23" s="14">
        <v>32362</v>
      </c>
      <c r="N23" s="16">
        <v>45191</v>
      </c>
      <c r="O23" s="27" t="s">
        <v>23</v>
      </c>
    </row>
    <row r="24" spans="1:15" s="17" customFormat="1" ht="24.75" customHeight="1">
      <c r="A24" s="10">
        <v>22</v>
      </c>
      <c r="B24" s="10">
        <v>29</v>
      </c>
      <c r="C24" s="18" t="s">
        <v>38</v>
      </c>
      <c r="D24" s="12">
        <v>189.6</v>
      </c>
      <c r="E24" s="12">
        <v>136.4</v>
      </c>
      <c r="F24" s="13">
        <f>(D24-E24)/E24</f>
        <v>0.39002932551319636</v>
      </c>
      <c r="G24" s="14">
        <v>34</v>
      </c>
      <c r="H24" s="10">
        <v>2</v>
      </c>
      <c r="I24" s="15">
        <f>G24/H24</f>
        <v>17</v>
      </c>
      <c r="J24" s="10">
        <v>2</v>
      </c>
      <c r="K24" s="15">
        <v>13</v>
      </c>
      <c r="L24" s="12">
        <v>57990.5</v>
      </c>
      <c r="M24" s="14">
        <v>9134</v>
      </c>
      <c r="N24" s="16">
        <v>45379</v>
      </c>
      <c r="O24" s="22" t="s">
        <v>23</v>
      </c>
    </row>
    <row r="25" spans="1:15" s="19" customFormat="1" ht="24.75" customHeight="1">
      <c r="A25" s="4">
        <v>23</v>
      </c>
      <c r="B25" s="15" t="s">
        <v>15</v>
      </c>
      <c r="C25" s="11" t="s">
        <v>90</v>
      </c>
      <c r="D25" s="12">
        <v>152.5</v>
      </c>
      <c r="E25" s="12" t="s">
        <v>15</v>
      </c>
      <c r="F25" s="13" t="s">
        <v>15</v>
      </c>
      <c r="G25" s="14">
        <v>61</v>
      </c>
      <c r="H25" s="15">
        <v>12</v>
      </c>
      <c r="I25" s="15">
        <v>8</v>
      </c>
      <c r="J25" s="10">
        <v>4</v>
      </c>
      <c r="K25" s="15" t="s">
        <v>15</v>
      </c>
      <c r="L25" s="12">
        <v>69570.829999999987</v>
      </c>
      <c r="M25" s="14">
        <v>13723</v>
      </c>
      <c r="N25" s="16">
        <v>45338</v>
      </c>
      <c r="O25" s="22" t="s">
        <v>14</v>
      </c>
    </row>
    <row r="26" spans="1:15" s="19" customFormat="1" ht="24.95" customHeight="1">
      <c r="A26" s="10">
        <v>24</v>
      </c>
      <c r="B26" s="10">
        <v>16</v>
      </c>
      <c r="C26" s="11" t="s">
        <v>35</v>
      </c>
      <c r="D26" s="12">
        <v>151.19999999999999</v>
      </c>
      <c r="E26" s="12">
        <v>466.9</v>
      </c>
      <c r="F26" s="13">
        <f t="shared" ref="F26:F31" si="2">(D26-E26)/E26</f>
        <v>-0.67616191904047973</v>
      </c>
      <c r="G26" s="14">
        <v>26</v>
      </c>
      <c r="H26" s="15">
        <v>7</v>
      </c>
      <c r="I26" s="15">
        <f t="shared" ref="I26:I33" si="3">G26/H26</f>
        <v>3.7142857142857144</v>
      </c>
      <c r="J26" s="10">
        <v>5</v>
      </c>
      <c r="K26" s="15">
        <v>3</v>
      </c>
      <c r="L26" s="12">
        <v>4397.71</v>
      </c>
      <c r="M26" s="14">
        <v>752</v>
      </c>
      <c r="N26" s="16">
        <v>45443</v>
      </c>
      <c r="O26" s="22" t="s">
        <v>46</v>
      </c>
    </row>
    <row r="27" spans="1:15" s="19" customFormat="1" ht="24.75" customHeight="1">
      <c r="A27" s="4">
        <v>25</v>
      </c>
      <c r="B27" s="10">
        <v>24</v>
      </c>
      <c r="C27" s="11" t="s">
        <v>71</v>
      </c>
      <c r="D27" s="12">
        <v>126.61</v>
      </c>
      <c r="E27" s="12">
        <v>233</v>
      </c>
      <c r="F27" s="13">
        <f t="shared" si="2"/>
        <v>-0.45660944206008586</v>
      </c>
      <c r="G27" s="14">
        <v>38</v>
      </c>
      <c r="H27" s="15">
        <v>1</v>
      </c>
      <c r="I27" s="15">
        <f t="shared" si="3"/>
        <v>38</v>
      </c>
      <c r="J27" s="10">
        <v>1</v>
      </c>
      <c r="K27" s="15" t="s">
        <v>15</v>
      </c>
      <c r="L27" s="12">
        <v>191670.57</v>
      </c>
      <c r="M27" s="14">
        <v>47866</v>
      </c>
      <c r="N27" s="16">
        <v>44659</v>
      </c>
      <c r="O27" s="22" t="s">
        <v>11</v>
      </c>
    </row>
    <row r="28" spans="1:15" s="19" customFormat="1" ht="24.75" customHeight="1">
      <c r="A28" s="10">
        <v>26</v>
      </c>
      <c r="B28" s="10">
        <v>28</v>
      </c>
      <c r="C28" s="11" t="s">
        <v>36</v>
      </c>
      <c r="D28" s="20">
        <v>90.6</v>
      </c>
      <c r="E28" s="20">
        <v>165.4</v>
      </c>
      <c r="F28" s="13">
        <f t="shared" si="2"/>
        <v>-0.45223700120918991</v>
      </c>
      <c r="G28" s="21">
        <v>16</v>
      </c>
      <c r="H28" s="14">
        <v>4</v>
      </c>
      <c r="I28" s="15">
        <f t="shared" si="3"/>
        <v>4</v>
      </c>
      <c r="J28" s="14">
        <v>2</v>
      </c>
      <c r="K28" s="15">
        <v>5</v>
      </c>
      <c r="L28" s="20">
        <v>6409.26</v>
      </c>
      <c r="M28" s="21">
        <v>1143</v>
      </c>
      <c r="N28" s="16">
        <v>45429</v>
      </c>
      <c r="O28" s="22" t="s">
        <v>23</v>
      </c>
    </row>
    <row r="29" spans="1:15" s="19" customFormat="1" ht="24.75" customHeight="1">
      <c r="A29" s="4">
        <v>27</v>
      </c>
      <c r="B29" s="10">
        <v>27</v>
      </c>
      <c r="C29" s="11" t="s">
        <v>48</v>
      </c>
      <c r="D29" s="12">
        <v>80</v>
      </c>
      <c r="E29" s="12">
        <v>199</v>
      </c>
      <c r="F29" s="13">
        <f t="shared" si="2"/>
        <v>-0.59798994974874375</v>
      </c>
      <c r="G29" s="14">
        <v>34</v>
      </c>
      <c r="H29" s="15">
        <v>2</v>
      </c>
      <c r="I29" s="15">
        <f t="shared" si="3"/>
        <v>17</v>
      </c>
      <c r="J29" s="10">
        <v>1</v>
      </c>
      <c r="K29" s="15">
        <v>3</v>
      </c>
      <c r="L29" s="12">
        <v>862.3</v>
      </c>
      <c r="M29" s="14">
        <v>256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0">
        <v>35</v>
      </c>
      <c r="C30" s="18" t="s">
        <v>41</v>
      </c>
      <c r="D30" s="12">
        <v>76</v>
      </c>
      <c r="E30" s="12">
        <v>79</v>
      </c>
      <c r="F30" s="13">
        <f t="shared" si="2"/>
        <v>-3.7974683544303799E-2</v>
      </c>
      <c r="G30" s="14">
        <v>14</v>
      </c>
      <c r="H30" s="10">
        <v>1</v>
      </c>
      <c r="I30" s="15">
        <f t="shared" si="3"/>
        <v>14</v>
      </c>
      <c r="J30" s="10">
        <v>1</v>
      </c>
      <c r="K30" s="15">
        <v>10</v>
      </c>
      <c r="L30" s="12">
        <v>76702.69</v>
      </c>
      <c r="M30" s="14">
        <v>11325</v>
      </c>
      <c r="N30" s="16">
        <v>45394</v>
      </c>
      <c r="O30" s="27" t="s">
        <v>45</v>
      </c>
    </row>
    <row r="31" spans="1:15" s="19" customFormat="1" ht="24.75" customHeight="1">
      <c r="A31" s="4">
        <v>29</v>
      </c>
      <c r="B31" s="10">
        <v>21</v>
      </c>
      <c r="C31" s="11" t="s">
        <v>75</v>
      </c>
      <c r="D31" s="12">
        <v>64.17</v>
      </c>
      <c r="E31" s="12">
        <v>289.49</v>
      </c>
      <c r="F31" s="13">
        <f t="shared" si="2"/>
        <v>-0.77833431206604708</v>
      </c>
      <c r="G31" s="14">
        <v>20</v>
      </c>
      <c r="H31" s="15">
        <v>1</v>
      </c>
      <c r="I31" s="15">
        <f t="shared" si="3"/>
        <v>20</v>
      </c>
      <c r="J31" s="10">
        <v>1</v>
      </c>
      <c r="K31" s="15" t="s">
        <v>15</v>
      </c>
      <c r="L31" s="12">
        <v>237055.31</v>
      </c>
      <c r="M31" s="14">
        <v>51437</v>
      </c>
      <c r="N31" s="16">
        <v>44400</v>
      </c>
      <c r="O31" s="22" t="s">
        <v>18</v>
      </c>
    </row>
    <row r="32" spans="1:15" s="19" customFormat="1" ht="24.75" customHeight="1">
      <c r="A32" s="10">
        <v>30</v>
      </c>
      <c r="B32" s="12" t="s">
        <v>15</v>
      </c>
      <c r="C32" s="11" t="s">
        <v>87</v>
      </c>
      <c r="D32" s="12">
        <v>63</v>
      </c>
      <c r="E32" s="12" t="s">
        <v>15</v>
      </c>
      <c r="F32" s="13" t="s">
        <v>15</v>
      </c>
      <c r="G32" s="14">
        <v>19</v>
      </c>
      <c r="H32" s="15">
        <v>1</v>
      </c>
      <c r="I32" s="15">
        <f t="shared" si="3"/>
        <v>19</v>
      </c>
      <c r="J32" s="15">
        <v>1</v>
      </c>
      <c r="K32" s="15" t="s">
        <v>15</v>
      </c>
      <c r="L32" s="12">
        <v>4743.7099999999991</v>
      </c>
      <c r="M32" s="14">
        <v>1096</v>
      </c>
      <c r="N32" s="16">
        <v>45422</v>
      </c>
      <c r="O32" s="22" t="s">
        <v>88</v>
      </c>
    </row>
    <row r="33" spans="1:15" s="19" customFormat="1" ht="24.75" customHeight="1">
      <c r="A33" s="4">
        <v>31</v>
      </c>
      <c r="B33" s="15" t="s">
        <v>15</v>
      </c>
      <c r="C33" s="18" t="s">
        <v>40</v>
      </c>
      <c r="D33" s="12">
        <v>12</v>
      </c>
      <c r="E33" s="12" t="s">
        <v>15</v>
      </c>
      <c r="F33" s="13" t="s">
        <v>15</v>
      </c>
      <c r="G33" s="10">
        <v>3</v>
      </c>
      <c r="H33" s="10">
        <v>1</v>
      </c>
      <c r="I33" s="15">
        <f t="shared" si="3"/>
        <v>3</v>
      </c>
      <c r="J33" s="10">
        <v>1</v>
      </c>
      <c r="K33" s="15" t="s">
        <v>15</v>
      </c>
      <c r="L33" s="12">
        <v>30607.53</v>
      </c>
      <c r="M33" s="14">
        <v>5942</v>
      </c>
      <c r="N33" s="16">
        <v>45408</v>
      </c>
      <c r="O33" s="27" t="s">
        <v>11</v>
      </c>
    </row>
    <row r="34" spans="1:15" s="26" customFormat="1" ht="24.95" customHeight="1">
      <c r="A34" s="34" t="s">
        <v>24</v>
      </c>
      <c r="B34" s="41" t="s">
        <v>24</v>
      </c>
      <c r="C34" s="35" t="s">
        <v>96</v>
      </c>
      <c r="D34" s="36">
        <f>SUBTOTAL(109,Table13234[Pajamos 
(GBO)])</f>
        <v>317396.5</v>
      </c>
      <c r="E34" s="36" t="s">
        <v>97</v>
      </c>
      <c r="F34" s="37">
        <f>(D34-E34)/E34</f>
        <v>0.50725618413991902</v>
      </c>
      <c r="G34" s="38">
        <f>SUBTOTAL(109,Table13234[Žiūrovų sk. 
(ADM)])</f>
        <v>49405</v>
      </c>
      <c r="H34" s="34"/>
      <c r="I34" s="34"/>
      <c r="J34" s="34"/>
      <c r="K34" s="43"/>
      <c r="L34" s="39"/>
      <c r="M34" s="34"/>
      <c r="N34" s="34"/>
      <c r="O34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727F6-9DEA-4FB0-AC63-234CFDA55CE2}">
  <sheetPr>
    <pageSetUpPr fitToPage="1"/>
  </sheetPr>
  <dimension ref="A1:XFC40"/>
  <sheetViews>
    <sheetView topLeftCell="B6" zoomScale="60" zoomScaleNormal="60" workbookViewId="0">
      <selection activeCell="C27" sqref="C27:O27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60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90615.95</v>
      </c>
      <c r="E3" s="12">
        <v>81725</v>
      </c>
      <c r="F3" s="13">
        <f>(D3-E3)/E3</f>
        <v>0.10879106760477207</v>
      </c>
      <c r="G3" s="14">
        <v>16069</v>
      </c>
      <c r="H3" s="10">
        <v>239</v>
      </c>
      <c r="I3" s="15">
        <f t="shared" ref="I3:I27" si="0">G3/H3</f>
        <v>67.23430962343096</v>
      </c>
      <c r="J3" s="10">
        <v>17</v>
      </c>
      <c r="K3" s="15">
        <v>3</v>
      </c>
      <c r="L3" s="12">
        <v>344939.18</v>
      </c>
      <c r="M3" s="14">
        <v>62134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 t="s">
        <v>17</v>
      </c>
      <c r="C4" s="11" t="s">
        <v>68</v>
      </c>
      <c r="D4" s="12">
        <v>48020.61</v>
      </c>
      <c r="E4" s="12" t="s">
        <v>15</v>
      </c>
      <c r="F4" s="13" t="s">
        <v>15</v>
      </c>
      <c r="G4" s="14">
        <v>5648</v>
      </c>
      <c r="H4" s="15">
        <v>147</v>
      </c>
      <c r="I4" s="15">
        <f t="shared" si="0"/>
        <v>38.42176870748299</v>
      </c>
      <c r="J4" s="10">
        <v>15</v>
      </c>
      <c r="K4" s="15">
        <v>1</v>
      </c>
      <c r="L4" s="12">
        <v>53429.8</v>
      </c>
      <c r="M4" s="14">
        <v>6306</v>
      </c>
      <c r="N4" s="16">
        <v>45450</v>
      </c>
      <c r="O4" s="22" t="s">
        <v>43</v>
      </c>
    </row>
    <row r="5" spans="1:15" s="17" customFormat="1" ht="24.95" customHeight="1">
      <c r="A5" s="10">
        <v>3</v>
      </c>
      <c r="B5" s="15" t="s">
        <v>17</v>
      </c>
      <c r="C5" s="11" t="s">
        <v>69</v>
      </c>
      <c r="D5" s="12">
        <v>14381.6</v>
      </c>
      <c r="E5" s="12" t="s">
        <v>15</v>
      </c>
      <c r="F5" s="13" t="s">
        <v>15</v>
      </c>
      <c r="G5" s="14">
        <v>2022</v>
      </c>
      <c r="H5" s="15">
        <v>97</v>
      </c>
      <c r="I5" s="15">
        <f t="shared" si="0"/>
        <v>20.845360824742269</v>
      </c>
      <c r="J5" s="10">
        <v>13</v>
      </c>
      <c r="K5" s="15">
        <v>1</v>
      </c>
      <c r="L5" s="12">
        <v>16016.46</v>
      </c>
      <c r="M5" s="14">
        <v>2257</v>
      </c>
      <c r="N5" s="16">
        <v>45450</v>
      </c>
      <c r="O5" s="22" t="s">
        <v>12</v>
      </c>
    </row>
    <row r="6" spans="1:15" s="17" customFormat="1" ht="24.95" customHeight="1">
      <c r="A6" s="10">
        <v>4</v>
      </c>
      <c r="B6" s="15">
        <v>4</v>
      </c>
      <c r="C6" s="11" t="s">
        <v>51</v>
      </c>
      <c r="D6" s="12">
        <v>13388.26</v>
      </c>
      <c r="E6" s="12">
        <v>6816</v>
      </c>
      <c r="F6" s="13">
        <f t="shared" ref="F6:F11" si="1">(D6-E6)/E6</f>
        <v>0.96424002347417848</v>
      </c>
      <c r="G6" s="14">
        <v>2478</v>
      </c>
      <c r="H6" s="15">
        <v>73</v>
      </c>
      <c r="I6" s="15">
        <f t="shared" si="0"/>
        <v>33.945205479452056</v>
      </c>
      <c r="J6" s="10">
        <v>14</v>
      </c>
      <c r="K6" s="15">
        <v>4</v>
      </c>
      <c r="L6" s="12">
        <v>83433.009999999995</v>
      </c>
      <c r="M6" s="14">
        <v>16152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2</v>
      </c>
      <c r="C7" s="11" t="s">
        <v>26</v>
      </c>
      <c r="D7" s="12">
        <v>12295.7</v>
      </c>
      <c r="E7" s="12">
        <v>19729</v>
      </c>
      <c r="F7" s="13">
        <f t="shared" si="1"/>
        <v>-0.37677023670738502</v>
      </c>
      <c r="G7" s="14">
        <v>1601</v>
      </c>
      <c r="H7" s="15">
        <v>97</v>
      </c>
      <c r="I7" s="15">
        <f t="shared" si="0"/>
        <v>16.505154639175259</v>
      </c>
      <c r="J7" s="10">
        <v>14</v>
      </c>
      <c r="K7" s="15">
        <v>3</v>
      </c>
      <c r="L7" s="12">
        <v>86873.62</v>
      </c>
      <c r="M7" s="14">
        <v>11404</v>
      </c>
      <c r="N7" s="16">
        <v>45436</v>
      </c>
      <c r="O7" s="22" t="s">
        <v>12</v>
      </c>
    </row>
    <row r="8" spans="1:15" s="17" customFormat="1" ht="24.95" customHeight="1">
      <c r="A8" s="10">
        <v>6</v>
      </c>
      <c r="B8" s="15">
        <v>3</v>
      </c>
      <c r="C8" s="18" t="s">
        <v>28</v>
      </c>
      <c r="D8" s="20">
        <v>6681.83</v>
      </c>
      <c r="E8" s="20">
        <v>7092</v>
      </c>
      <c r="F8" s="13">
        <f t="shared" si="1"/>
        <v>-5.7835589396503115E-2</v>
      </c>
      <c r="G8" s="21">
        <v>944</v>
      </c>
      <c r="H8" s="14">
        <v>43</v>
      </c>
      <c r="I8" s="15">
        <f t="shared" si="0"/>
        <v>21.953488372093023</v>
      </c>
      <c r="J8" s="14">
        <v>8</v>
      </c>
      <c r="K8" s="15">
        <v>5</v>
      </c>
      <c r="L8" s="20">
        <v>105361.62</v>
      </c>
      <c r="M8" s="21">
        <v>14982</v>
      </c>
      <c r="N8" s="16">
        <v>45422</v>
      </c>
      <c r="O8" s="22" t="s">
        <v>18</v>
      </c>
    </row>
    <row r="9" spans="1:15" s="17" customFormat="1" ht="24.95" customHeight="1">
      <c r="A9" s="10">
        <v>7</v>
      </c>
      <c r="B9" s="15">
        <v>5</v>
      </c>
      <c r="C9" s="18" t="s">
        <v>29</v>
      </c>
      <c r="D9" s="20">
        <v>4749.1000000000004</v>
      </c>
      <c r="E9" s="20">
        <v>6492</v>
      </c>
      <c r="F9" s="13">
        <f t="shared" si="1"/>
        <v>-0.26846888478126918</v>
      </c>
      <c r="G9" s="21">
        <v>623</v>
      </c>
      <c r="H9" s="14">
        <v>28</v>
      </c>
      <c r="I9" s="15">
        <f t="shared" si="0"/>
        <v>22.25</v>
      </c>
      <c r="J9" s="14">
        <v>7</v>
      </c>
      <c r="K9" s="15">
        <v>5</v>
      </c>
      <c r="L9" s="20">
        <v>82141.63</v>
      </c>
      <c r="M9" s="21">
        <v>11900</v>
      </c>
      <c r="N9" s="16">
        <v>45422</v>
      </c>
      <c r="O9" s="27" t="s">
        <v>43</v>
      </c>
    </row>
    <row r="10" spans="1:15" s="17" customFormat="1" ht="24.95" customHeight="1">
      <c r="A10" s="10">
        <v>8</v>
      </c>
      <c r="B10" s="15">
        <v>6</v>
      </c>
      <c r="C10" s="18" t="s">
        <v>52</v>
      </c>
      <c r="D10" s="20">
        <v>4025.79</v>
      </c>
      <c r="E10" s="12">
        <v>5880</v>
      </c>
      <c r="F10" s="13">
        <f t="shared" si="1"/>
        <v>-0.3153418367346939</v>
      </c>
      <c r="G10" s="21">
        <v>562</v>
      </c>
      <c r="H10" s="14">
        <v>60</v>
      </c>
      <c r="I10" s="15">
        <f t="shared" si="0"/>
        <v>9.3666666666666671</v>
      </c>
      <c r="J10" s="14">
        <v>8</v>
      </c>
      <c r="K10" s="15">
        <v>2</v>
      </c>
      <c r="L10" s="20">
        <v>15052.53</v>
      </c>
      <c r="M10" s="21">
        <v>2156</v>
      </c>
      <c r="N10" s="16">
        <v>45443</v>
      </c>
      <c r="O10" s="27" t="s">
        <v>19</v>
      </c>
    </row>
    <row r="11" spans="1:15" s="17" customFormat="1" ht="24.95" customHeight="1">
      <c r="A11" s="10">
        <v>9</v>
      </c>
      <c r="B11" s="15">
        <v>8</v>
      </c>
      <c r="C11" s="18" t="s">
        <v>32</v>
      </c>
      <c r="D11" s="12">
        <v>2821.72</v>
      </c>
      <c r="E11" s="12">
        <v>2657</v>
      </c>
      <c r="F11" s="13">
        <f t="shared" si="1"/>
        <v>6.1994730899510651E-2</v>
      </c>
      <c r="G11" s="14">
        <v>487</v>
      </c>
      <c r="H11" s="10">
        <v>27</v>
      </c>
      <c r="I11" s="15">
        <f t="shared" si="0"/>
        <v>18.037037037037038</v>
      </c>
      <c r="J11" s="10">
        <v>8</v>
      </c>
      <c r="K11" s="15">
        <v>14</v>
      </c>
      <c r="L11" s="12">
        <v>867112.59</v>
      </c>
      <c r="M11" s="14">
        <v>150165</v>
      </c>
      <c r="N11" s="16">
        <v>45359</v>
      </c>
      <c r="O11" s="22" t="s">
        <v>45</v>
      </c>
    </row>
    <row r="12" spans="1:15" s="17" customFormat="1" ht="24.75" customHeight="1">
      <c r="A12" s="10">
        <v>10</v>
      </c>
      <c r="B12" s="15" t="s">
        <v>17</v>
      </c>
      <c r="C12" s="11" t="s">
        <v>64</v>
      </c>
      <c r="D12" s="12">
        <v>2342.1</v>
      </c>
      <c r="E12" s="12" t="s">
        <v>15</v>
      </c>
      <c r="F12" s="13" t="s">
        <v>15</v>
      </c>
      <c r="G12" s="14">
        <v>343</v>
      </c>
      <c r="H12" s="15">
        <v>30</v>
      </c>
      <c r="I12" s="15">
        <f t="shared" si="0"/>
        <v>11.433333333333334</v>
      </c>
      <c r="J12" s="10">
        <v>11</v>
      </c>
      <c r="K12" s="15">
        <v>1</v>
      </c>
      <c r="L12" s="12">
        <v>6314.1</v>
      </c>
      <c r="M12" s="14">
        <v>822</v>
      </c>
      <c r="N12" s="16">
        <v>45450</v>
      </c>
      <c r="O12" s="22" t="s">
        <v>14</v>
      </c>
    </row>
    <row r="13" spans="1:15" s="17" customFormat="1" ht="24.95" customHeight="1">
      <c r="A13" s="10">
        <v>11</v>
      </c>
      <c r="B13" s="15">
        <v>7</v>
      </c>
      <c r="C13" s="11" t="s">
        <v>27</v>
      </c>
      <c r="D13" s="12">
        <v>2172.06</v>
      </c>
      <c r="E13" s="12">
        <v>3987</v>
      </c>
      <c r="F13" s="13">
        <f>(D13-E13)/E13</f>
        <v>-0.45521444695259594</v>
      </c>
      <c r="G13" s="14">
        <v>278</v>
      </c>
      <c r="H13" s="15">
        <v>22</v>
      </c>
      <c r="I13" s="15">
        <f t="shared" si="0"/>
        <v>12.636363636363637</v>
      </c>
      <c r="J13" s="10">
        <v>6</v>
      </c>
      <c r="K13" s="15">
        <v>3</v>
      </c>
      <c r="L13" s="12">
        <v>20600.599999999999</v>
      </c>
      <c r="M13" s="14">
        <v>3025</v>
      </c>
      <c r="N13" s="16">
        <v>45436</v>
      </c>
      <c r="O13" s="22" t="s">
        <v>11</v>
      </c>
    </row>
    <row r="14" spans="1:15" s="17" customFormat="1" ht="24.95" customHeight="1">
      <c r="A14" s="10">
        <v>12</v>
      </c>
      <c r="B14" s="15" t="s">
        <v>17</v>
      </c>
      <c r="C14" s="11" t="s">
        <v>81</v>
      </c>
      <c r="D14" s="12">
        <v>1602.89</v>
      </c>
      <c r="E14" s="12" t="s">
        <v>15</v>
      </c>
      <c r="F14" s="13" t="s">
        <v>15</v>
      </c>
      <c r="G14" s="14">
        <v>264</v>
      </c>
      <c r="H14" s="15">
        <v>27</v>
      </c>
      <c r="I14" s="15">
        <f t="shared" si="0"/>
        <v>9.7777777777777786</v>
      </c>
      <c r="J14" s="10">
        <v>9</v>
      </c>
      <c r="K14" s="15">
        <v>1</v>
      </c>
      <c r="L14" s="12">
        <v>1602.89</v>
      </c>
      <c r="M14" s="14">
        <v>264</v>
      </c>
      <c r="N14" s="16">
        <v>45450</v>
      </c>
      <c r="O14" s="22" t="s">
        <v>80</v>
      </c>
    </row>
    <row r="15" spans="1:15" s="17" customFormat="1" ht="24.95" customHeight="1">
      <c r="A15" s="10">
        <v>13</v>
      </c>
      <c r="B15" s="15">
        <v>10</v>
      </c>
      <c r="C15" s="11" t="s">
        <v>31</v>
      </c>
      <c r="D15" s="12">
        <v>1491.29</v>
      </c>
      <c r="E15" s="12">
        <v>2367</v>
      </c>
      <c r="F15" s="13">
        <f>(D15-E15)/E15</f>
        <v>-0.36996620194338825</v>
      </c>
      <c r="G15" s="14">
        <v>212</v>
      </c>
      <c r="H15" s="15">
        <v>16</v>
      </c>
      <c r="I15" s="15">
        <f t="shared" si="0"/>
        <v>13.25</v>
      </c>
      <c r="J15" s="10">
        <v>5</v>
      </c>
      <c r="K15" s="15">
        <v>6</v>
      </c>
      <c r="L15" s="12">
        <v>87292.99</v>
      </c>
      <c r="M15" s="14">
        <v>12829</v>
      </c>
      <c r="N15" s="16">
        <v>45415</v>
      </c>
      <c r="O15" s="22" t="s">
        <v>12</v>
      </c>
    </row>
    <row r="16" spans="1:15" s="17" customFormat="1" ht="24.95" customHeight="1">
      <c r="A16" s="10">
        <v>14</v>
      </c>
      <c r="B16" s="15">
        <v>14</v>
      </c>
      <c r="C16" s="11" t="s">
        <v>34</v>
      </c>
      <c r="D16" s="12">
        <v>969.64</v>
      </c>
      <c r="E16" s="12">
        <v>683</v>
      </c>
      <c r="F16" s="13">
        <f>(D16-E16)/E16</f>
        <v>0.41967789165446556</v>
      </c>
      <c r="G16" s="14">
        <v>207</v>
      </c>
      <c r="H16" s="10">
        <v>9</v>
      </c>
      <c r="I16" s="15">
        <f t="shared" si="0"/>
        <v>23</v>
      </c>
      <c r="J16" s="10">
        <v>5</v>
      </c>
      <c r="K16" s="15">
        <v>8</v>
      </c>
      <c r="L16" s="12">
        <v>98837.950000000012</v>
      </c>
      <c r="M16" s="14">
        <v>18891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11</v>
      </c>
      <c r="C17" s="11" t="s">
        <v>30</v>
      </c>
      <c r="D17" s="12">
        <v>499.48</v>
      </c>
      <c r="E17" s="12">
        <v>1682</v>
      </c>
      <c r="F17" s="13">
        <f>(D17-E17)/E17</f>
        <v>-0.70304399524375738</v>
      </c>
      <c r="G17" s="14">
        <v>73</v>
      </c>
      <c r="H17" s="15">
        <v>6</v>
      </c>
      <c r="I17" s="15">
        <f t="shared" si="0"/>
        <v>12.166666666666666</v>
      </c>
      <c r="J17" s="10">
        <v>2</v>
      </c>
      <c r="K17" s="15">
        <v>7</v>
      </c>
      <c r="L17" s="12">
        <v>102133.3</v>
      </c>
      <c r="M17" s="14">
        <v>14627</v>
      </c>
      <c r="N17" s="16">
        <v>45408</v>
      </c>
      <c r="O17" s="22" t="s">
        <v>45</v>
      </c>
    </row>
    <row r="18" spans="1:15" s="17" customFormat="1" ht="24.95" customHeight="1">
      <c r="A18" s="10">
        <v>16</v>
      </c>
      <c r="B18" s="15">
        <v>12</v>
      </c>
      <c r="C18" s="11" t="s">
        <v>35</v>
      </c>
      <c r="D18" s="12">
        <v>466.9</v>
      </c>
      <c r="E18" s="12">
        <v>1559</v>
      </c>
      <c r="F18" s="13">
        <f>(D18-E18)/E18</f>
        <v>-0.70051314945477861</v>
      </c>
      <c r="G18" s="14">
        <v>76</v>
      </c>
      <c r="H18" s="15">
        <v>10</v>
      </c>
      <c r="I18" s="15">
        <f t="shared" si="0"/>
        <v>7.6</v>
      </c>
      <c r="J18" s="10">
        <v>9</v>
      </c>
      <c r="K18" s="15">
        <v>2</v>
      </c>
      <c r="L18" s="12">
        <v>4107.21</v>
      </c>
      <c r="M18" s="14">
        <v>704</v>
      </c>
      <c r="N18" s="16">
        <v>45443</v>
      </c>
      <c r="O18" s="22" t="s">
        <v>46</v>
      </c>
    </row>
    <row r="19" spans="1:15" s="17" customFormat="1" ht="24.95" customHeight="1">
      <c r="A19" s="10">
        <v>17</v>
      </c>
      <c r="B19" s="13" t="s">
        <v>15</v>
      </c>
      <c r="C19" s="11" t="s">
        <v>62</v>
      </c>
      <c r="D19" s="12">
        <v>461</v>
      </c>
      <c r="E19" s="13" t="s">
        <v>15</v>
      </c>
      <c r="F19" s="13" t="s">
        <v>15</v>
      </c>
      <c r="G19" s="14">
        <v>200</v>
      </c>
      <c r="H19" s="15">
        <v>12</v>
      </c>
      <c r="I19" s="15">
        <f t="shared" si="0"/>
        <v>16.666666666666668</v>
      </c>
      <c r="J19" s="10">
        <v>4</v>
      </c>
      <c r="K19" s="15" t="s">
        <v>15</v>
      </c>
      <c r="L19" s="12">
        <v>46400.84</v>
      </c>
      <c r="M19" s="14">
        <v>9746</v>
      </c>
      <c r="N19" s="16">
        <v>45044</v>
      </c>
      <c r="O19" s="22" t="s">
        <v>14</v>
      </c>
    </row>
    <row r="20" spans="1:15" s="17" customFormat="1" ht="24.95" customHeight="1">
      <c r="A20" s="10">
        <v>18</v>
      </c>
      <c r="B20" s="12" t="s">
        <v>15</v>
      </c>
      <c r="C20" s="11" t="s">
        <v>65</v>
      </c>
      <c r="D20" s="12">
        <v>400</v>
      </c>
      <c r="E20" s="12" t="s">
        <v>15</v>
      </c>
      <c r="F20" s="13" t="s">
        <v>15</v>
      </c>
      <c r="G20" s="14">
        <v>80</v>
      </c>
      <c r="H20" s="15">
        <v>1</v>
      </c>
      <c r="I20" s="15">
        <f t="shared" si="0"/>
        <v>80</v>
      </c>
      <c r="J20" s="10">
        <v>1</v>
      </c>
      <c r="K20" s="15" t="s">
        <v>15</v>
      </c>
      <c r="L20" s="12">
        <v>789.15</v>
      </c>
      <c r="M20" s="14">
        <v>201</v>
      </c>
      <c r="N20" s="16">
        <v>44655</v>
      </c>
      <c r="O20" s="22" t="s">
        <v>23</v>
      </c>
    </row>
    <row r="21" spans="1:15" s="17" customFormat="1" ht="24.95" customHeight="1">
      <c r="A21" s="10">
        <v>19</v>
      </c>
      <c r="B21" s="12" t="s">
        <v>15</v>
      </c>
      <c r="C21" s="11" t="s">
        <v>76</v>
      </c>
      <c r="D21" s="12">
        <v>320</v>
      </c>
      <c r="E21" s="12" t="s">
        <v>15</v>
      </c>
      <c r="F21" s="13" t="s">
        <v>15</v>
      </c>
      <c r="G21" s="14">
        <v>64</v>
      </c>
      <c r="H21" s="15">
        <v>1</v>
      </c>
      <c r="I21" s="15">
        <f t="shared" si="0"/>
        <v>64</v>
      </c>
      <c r="J21" s="10">
        <v>1</v>
      </c>
      <c r="K21" s="15" t="s">
        <v>15</v>
      </c>
      <c r="L21" s="12">
        <v>1031.51</v>
      </c>
      <c r="M21" s="14">
        <v>204</v>
      </c>
      <c r="N21" s="16">
        <v>45401</v>
      </c>
      <c r="O21" s="22" t="s">
        <v>45</v>
      </c>
    </row>
    <row r="22" spans="1:15" s="17" customFormat="1" ht="24.95" customHeight="1">
      <c r="A22" s="10">
        <v>20</v>
      </c>
      <c r="B22" s="12" t="s">
        <v>15</v>
      </c>
      <c r="C22" s="11" t="s">
        <v>82</v>
      </c>
      <c r="D22" s="12">
        <v>297.8</v>
      </c>
      <c r="E22" s="12" t="s">
        <v>15</v>
      </c>
      <c r="F22" s="13" t="s">
        <v>15</v>
      </c>
      <c r="G22" s="14">
        <v>54</v>
      </c>
      <c r="H22" s="15">
        <v>4</v>
      </c>
      <c r="I22" s="15">
        <f t="shared" si="0"/>
        <v>13.5</v>
      </c>
      <c r="J22" s="10">
        <v>3</v>
      </c>
      <c r="K22" s="15" t="s">
        <v>15</v>
      </c>
      <c r="L22" s="12">
        <v>10638.849999999999</v>
      </c>
      <c r="M22" s="14">
        <v>1688</v>
      </c>
      <c r="N22" s="16">
        <v>45408</v>
      </c>
      <c r="O22" s="22" t="s">
        <v>80</v>
      </c>
    </row>
    <row r="23" spans="1:15" s="17" customFormat="1" ht="24.95" customHeight="1">
      <c r="A23" s="10">
        <v>21</v>
      </c>
      <c r="B23" s="12" t="s">
        <v>15</v>
      </c>
      <c r="C23" s="11" t="s">
        <v>75</v>
      </c>
      <c r="D23" s="12">
        <v>289.49</v>
      </c>
      <c r="E23" s="12" t="s">
        <v>15</v>
      </c>
      <c r="F23" s="13" t="s">
        <v>15</v>
      </c>
      <c r="G23" s="14">
        <v>89</v>
      </c>
      <c r="H23" s="15">
        <v>1</v>
      </c>
      <c r="I23" s="15">
        <f t="shared" si="0"/>
        <v>89</v>
      </c>
      <c r="J23" s="10">
        <v>1</v>
      </c>
      <c r="K23" s="15" t="s">
        <v>15</v>
      </c>
      <c r="L23" s="12">
        <v>236991.14</v>
      </c>
      <c r="M23" s="14">
        <v>51417</v>
      </c>
      <c r="N23" s="16">
        <v>44400</v>
      </c>
      <c r="O23" s="22" t="s">
        <v>18</v>
      </c>
    </row>
    <row r="24" spans="1:15" s="17" customFormat="1" ht="24.75" customHeight="1">
      <c r="A24" s="10">
        <v>22</v>
      </c>
      <c r="B24" s="12" t="s">
        <v>15</v>
      </c>
      <c r="C24" s="11" t="s">
        <v>70</v>
      </c>
      <c r="D24" s="12">
        <v>259.99</v>
      </c>
      <c r="E24" s="12" t="s">
        <v>15</v>
      </c>
      <c r="F24" s="13" t="s">
        <v>15</v>
      </c>
      <c r="G24" s="14">
        <v>76</v>
      </c>
      <c r="H24" s="15">
        <v>1</v>
      </c>
      <c r="I24" s="15">
        <f t="shared" si="0"/>
        <v>76</v>
      </c>
      <c r="J24" s="10">
        <v>1</v>
      </c>
      <c r="K24" s="15" t="s">
        <v>15</v>
      </c>
      <c r="L24" s="12">
        <v>189998.16</v>
      </c>
      <c r="M24" s="14">
        <v>27089</v>
      </c>
      <c r="N24" s="16">
        <v>45380</v>
      </c>
      <c r="O24" s="22" t="s">
        <v>12</v>
      </c>
    </row>
    <row r="25" spans="1:15" s="19" customFormat="1" ht="24.75" customHeight="1">
      <c r="A25" s="10">
        <v>23</v>
      </c>
      <c r="B25" s="13" t="s">
        <v>15</v>
      </c>
      <c r="C25" s="11" t="s">
        <v>63</v>
      </c>
      <c r="D25" s="12">
        <v>242.5</v>
      </c>
      <c r="E25" s="13" t="s">
        <v>15</v>
      </c>
      <c r="F25" s="13" t="s">
        <v>15</v>
      </c>
      <c r="G25" s="14">
        <v>97</v>
      </c>
      <c r="H25" s="15">
        <v>12</v>
      </c>
      <c r="I25" s="15">
        <f t="shared" si="0"/>
        <v>8.0833333333333339</v>
      </c>
      <c r="J25" s="10">
        <v>4</v>
      </c>
      <c r="K25" s="15" t="s">
        <v>15</v>
      </c>
      <c r="L25" s="12">
        <v>125230.93</v>
      </c>
      <c r="M25" s="14">
        <v>25241</v>
      </c>
      <c r="N25" s="16">
        <v>45163</v>
      </c>
      <c r="O25" s="22" t="s">
        <v>14</v>
      </c>
    </row>
    <row r="26" spans="1:15" s="19" customFormat="1" ht="24.95" customHeight="1">
      <c r="A26" s="10">
        <v>24</v>
      </c>
      <c r="B26" s="12" t="s">
        <v>15</v>
      </c>
      <c r="C26" s="11" t="s">
        <v>71</v>
      </c>
      <c r="D26" s="12">
        <v>233</v>
      </c>
      <c r="E26" s="12" t="s">
        <v>15</v>
      </c>
      <c r="F26" s="13" t="s">
        <v>15</v>
      </c>
      <c r="G26" s="14">
        <v>57</v>
      </c>
      <c r="H26" s="15">
        <v>1</v>
      </c>
      <c r="I26" s="15">
        <f t="shared" si="0"/>
        <v>57</v>
      </c>
      <c r="J26" s="10">
        <v>1</v>
      </c>
      <c r="K26" s="15" t="s">
        <v>15</v>
      </c>
      <c r="L26" s="12">
        <v>191543.96</v>
      </c>
      <c r="M26" s="14">
        <v>47828</v>
      </c>
      <c r="N26" s="16">
        <v>44659</v>
      </c>
      <c r="O26" s="22" t="s">
        <v>11</v>
      </c>
    </row>
    <row r="27" spans="1:15" s="19" customFormat="1" ht="24.75" customHeight="1">
      <c r="A27" s="10">
        <v>25</v>
      </c>
      <c r="B27" s="15">
        <v>20</v>
      </c>
      <c r="C27" s="18" t="s">
        <v>74</v>
      </c>
      <c r="D27" s="12">
        <v>212</v>
      </c>
      <c r="E27" s="12">
        <v>81</v>
      </c>
      <c r="F27" s="13">
        <f>(D27-E27)/E27</f>
        <v>1.617283950617284</v>
      </c>
      <c r="G27" s="14">
        <v>32</v>
      </c>
      <c r="H27" s="10">
        <v>2</v>
      </c>
      <c r="I27" s="15">
        <f t="shared" si="0"/>
        <v>16</v>
      </c>
      <c r="J27" s="10">
        <v>2</v>
      </c>
      <c r="K27" s="15" t="s">
        <v>15</v>
      </c>
      <c r="L27" s="12">
        <v>362331.55</v>
      </c>
      <c r="M27" s="14">
        <v>51938</v>
      </c>
      <c r="N27" s="16">
        <v>45310</v>
      </c>
      <c r="O27" s="27" t="s">
        <v>57</v>
      </c>
    </row>
    <row r="28" spans="1:15" s="19" customFormat="1" ht="24.75" customHeight="1">
      <c r="A28" s="10">
        <v>26</v>
      </c>
      <c r="B28" s="15" t="s">
        <v>15</v>
      </c>
      <c r="C28" s="11" t="s">
        <v>77</v>
      </c>
      <c r="D28" s="12">
        <v>210</v>
      </c>
      <c r="E28" s="12" t="s">
        <v>15</v>
      </c>
      <c r="F28" s="13" t="s">
        <v>15</v>
      </c>
      <c r="G28" s="14">
        <v>65</v>
      </c>
      <c r="H28" s="12" t="s">
        <v>15</v>
      </c>
      <c r="I28" s="13" t="s">
        <v>15</v>
      </c>
      <c r="J28" s="10">
        <v>1</v>
      </c>
      <c r="K28" s="12" t="s">
        <v>15</v>
      </c>
      <c r="L28" s="12">
        <v>1317567.8899999999</v>
      </c>
      <c r="M28" s="14">
        <v>194936</v>
      </c>
      <c r="N28" s="16">
        <v>45310</v>
      </c>
      <c r="O28" s="22" t="s">
        <v>78</v>
      </c>
    </row>
    <row r="29" spans="1:15" s="19" customFormat="1" ht="24.75" customHeight="1">
      <c r="A29" s="10">
        <v>27</v>
      </c>
      <c r="B29" s="15">
        <v>17</v>
      </c>
      <c r="C29" s="11" t="s">
        <v>48</v>
      </c>
      <c r="D29" s="12">
        <v>199</v>
      </c>
      <c r="E29" s="12">
        <v>160</v>
      </c>
      <c r="F29" s="13">
        <f>(D29-E29)/E29</f>
        <v>0.24374999999999999</v>
      </c>
      <c r="G29" s="14">
        <v>41</v>
      </c>
      <c r="H29" s="15">
        <v>9</v>
      </c>
      <c r="I29" s="15">
        <f>G29/H29</f>
        <v>4.5555555555555554</v>
      </c>
      <c r="J29" s="10">
        <v>4</v>
      </c>
      <c r="K29" s="15">
        <v>2</v>
      </c>
      <c r="L29" s="12">
        <v>487.6</v>
      </c>
      <c r="M29" s="14">
        <v>121</v>
      </c>
      <c r="N29" s="16">
        <v>45443</v>
      </c>
      <c r="O29" s="22" t="s">
        <v>47</v>
      </c>
    </row>
    <row r="30" spans="1:15" s="19" customFormat="1" ht="24.75" customHeight="1">
      <c r="A30" s="10">
        <v>28</v>
      </c>
      <c r="B30" s="15">
        <v>13</v>
      </c>
      <c r="C30" s="11" t="s">
        <v>36</v>
      </c>
      <c r="D30" s="20">
        <v>165.4</v>
      </c>
      <c r="E30" s="12">
        <v>1171</v>
      </c>
      <c r="F30" s="13">
        <f>(D30-E30)/E30</f>
        <v>-0.85875320239111874</v>
      </c>
      <c r="G30" s="21">
        <v>25</v>
      </c>
      <c r="H30" s="14">
        <v>5</v>
      </c>
      <c r="I30" s="15">
        <f>G30/H30</f>
        <v>5</v>
      </c>
      <c r="J30" s="14">
        <v>4</v>
      </c>
      <c r="K30" s="15">
        <v>4</v>
      </c>
      <c r="L30" s="20">
        <v>6122.26</v>
      </c>
      <c r="M30" s="21">
        <v>1100</v>
      </c>
      <c r="N30" s="16">
        <v>45429</v>
      </c>
      <c r="O30" s="22" t="s">
        <v>23</v>
      </c>
    </row>
    <row r="31" spans="1:15" s="19" customFormat="1" ht="24.75" customHeight="1">
      <c r="A31" s="10">
        <v>29</v>
      </c>
      <c r="B31" s="15">
        <v>16</v>
      </c>
      <c r="C31" s="18" t="s">
        <v>38</v>
      </c>
      <c r="D31" s="12">
        <v>136.4</v>
      </c>
      <c r="E31" s="12">
        <v>202</v>
      </c>
      <c r="F31" s="13">
        <f>(D31-E31)/E31</f>
        <v>-0.32475247524752471</v>
      </c>
      <c r="G31" s="14">
        <v>24</v>
      </c>
      <c r="H31" s="10">
        <v>2</v>
      </c>
      <c r="I31" s="15">
        <f>G31/H31</f>
        <v>12</v>
      </c>
      <c r="J31" s="10">
        <v>2</v>
      </c>
      <c r="K31" s="15">
        <v>12</v>
      </c>
      <c r="L31" s="12">
        <v>57800.9</v>
      </c>
      <c r="M31" s="14">
        <v>9100</v>
      </c>
      <c r="N31" s="16">
        <v>45379</v>
      </c>
      <c r="O31" s="22" t="s">
        <v>23</v>
      </c>
    </row>
    <row r="32" spans="1:15" s="19" customFormat="1" ht="24.75" customHeight="1">
      <c r="A32" s="10">
        <v>30</v>
      </c>
      <c r="B32" s="15">
        <v>15</v>
      </c>
      <c r="C32" s="11" t="s">
        <v>39</v>
      </c>
      <c r="D32" s="12">
        <v>122.3</v>
      </c>
      <c r="E32" s="12">
        <v>311</v>
      </c>
      <c r="F32" s="13">
        <f>(D32-E32)/E32</f>
        <v>-0.6067524115755627</v>
      </c>
      <c r="G32" s="14">
        <v>16</v>
      </c>
      <c r="H32" s="15">
        <v>2</v>
      </c>
      <c r="I32" s="15">
        <f>G32/H32</f>
        <v>8</v>
      </c>
      <c r="J32" s="10">
        <v>2</v>
      </c>
      <c r="K32" s="15">
        <v>12</v>
      </c>
      <c r="L32" s="12">
        <v>65891.289999999994</v>
      </c>
      <c r="M32" s="14">
        <v>10105</v>
      </c>
      <c r="N32" s="16">
        <v>45379</v>
      </c>
      <c r="O32" s="22" t="s">
        <v>23</v>
      </c>
    </row>
    <row r="33" spans="1:15" s="19" customFormat="1" ht="24.75" customHeight="1">
      <c r="A33" s="10">
        <v>31</v>
      </c>
      <c r="B33" s="12" t="s">
        <v>15</v>
      </c>
      <c r="C33" s="11" t="s">
        <v>79</v>
      </c>
      <c r="D33" s="12">
        <v>106</v>
      </c>
      <c r="E33" s="12" t="s">
        <v>15</v>
      </c>
      <c r="F33" s="13" t="s">
        <v>15</v>
      </c>
      <c r="G33" s="14">
        <v>22</v>
      </c>
      <c r="H33" s="15">
        <v>1</v>
      </c>
      <c r="I33" s="15">
        <f>G33/H33</f>
        <v>22</v>
      </c>
      <c r="J33" s="10">
        <v>1</v>
      </c>
      <c r="K33" s="15" t="s">
        <v>15</v>
      </c>
      <c r="L33" s="12">
        <v>3727.7000000000003</v>
      </c>
      <c r="M33" s="14">
        <v>685</v>
      </c>
      <c r="N33" s="16">
        <v>45415</v>
      </c>
      <c r="O33" s="22" t="s">
        <v>80</v>
      </c>
    </row>
    <row r="34" spans="1:15" s="19" customFormat="1" ht="24.75" customHeight="1">
      <c r="A34" s="10">
        <v>32</v>
      </c>
      <c r="B34" s="15">
        <v>9</v>
      </c>
      <c r="C34" s="11" t="s">
        <v>49</v>
      </c>
      <c r="D34" s="12">
        <v>103</v>
      </c>
      <c r="E34" s="12">
        <v>2633</v>
      </c>
      <c r="F34" s="13">
        <f>(D34-E34)/E34</f>
        <v>-0.96088112419293581</v>
      </c>
      <c r="G34" s="14">
        <v>18</v>
      </c>
      <c r="H34" s="13" t="s">
        <v>15</v>
      </c>
      <c r="I34" s="13" t="s">
        <v>15</v>
      </c>
      <c r="J34" s="10">
        <v>2</v>
      </c>
      <c r="K34" s="15">
        <v>2</v>
      </c>
      <c r="L34" s="12">
        <v>4881</v>
      </c>
      <c r="M34" s="14">
        <v>733</v>
      </c>
      <c r="N34" s="16">
        <v>45443</v>
      </c>
      <c r="O34" s="22" t="s">
        <v>13</v>
      </c>
    </row>
    <row r="35" spans="1:15" s="19" customFormat="1" ht="24.75" customHeight="1">
      <c r="A35" s="10">
        <v>33</v>
      </c>
      <c r="B35" s="12" t="s">
        <v>15</v>
      </c>
      <c r="C35" s="11" t="s">
        <v>72</v>
      </c>
      <c r="D35" s="12">
        <v>88</v>
      </c>
      <c r="E35" s="12" t="s">
        <v>15</v>
      </c>
      <c r="F35" s="13" t="s">
        <v>15</v>
      </c>
      <c r="G35" s="14">
        <v>14</v>
      </c>
      <c r="H35" s="15">
        <v>1</v>
      </c>
      <c r="I35" s="15">
        <f>G35/H35</f>
        <v>14</v>
      </c>
      <c r="J35" s="10">
        <v>1</v>
      </c>
      <c r="K35" s="15" t="s">
        <v>15</v>
      </c>
      <c r="L35" s="12">
        <v>58866.12</v>
      </c>
      <c r="M35" s="14">
        <v>9225</v>
      </c>
      <c r="N35" s="16">
        <v>45254</v>
      </c>
      <c r="O35" s="22" t="s">
        <v>11</v>
      </c>
    </row>
    <row r="36" spans="1:15" s="19" customFormat="1" ht="24.75" customHeight="1">
      <c r="A36" s="10">
        <v>34</v>
      </c>
      <c r="B36" s="12" t="s">
        <v>15</v>
      </c>
      <c r="C36" s="11" t="s">
        <v>66</v>
      </c>
      <c r="D36" s="12">
        <v>87</v>
      </c>
      <c r="E36" s="12" t="s">
        <v>15</v>
      </c>
      <c r="F36" s="13" t="s">
        <v>15</v>
      </c>
      <c r="G36" s="14">
        <v>18</v>
      </c>
      <c r="H36" s="15">
        <v>1</v>
      </c>
      <c r="I36" s="15">
        <f>G36/H36</f>
        <v>18</v>
      </c>
      <c r="J36" s="10">
        <v>1</v>
      </c>
      <c r="K36" s="15" t="s">
        <v>15</v>
      </c>
      <c r="L36" s="12">
        <v>37803.89</v>
      </c>
      <c r="M36" s="14">
        <v>3993</v>
      </c>
      <c r="N36" s="16">
        <v>45379</v>
      </c>
      <c r="O36" s="22" t="s">
        <v>23</v>
      </c>
    </row>
    <row r="37" spans="1:15" s="19" customFormat="1" ht="24.75" customHeight="1">
      <c r="A37" s="10">
        <v>35</v>
      </c>
      <c r="B37" s="15">
        <v>22</v>
      </c>
      <c r="C37" s="18" t="s">
        <v>41</v>
      </c>
      <c r="D37" s="12">
        <v>79</v>
      </c>
      <c r="E37" s="12">
        <v>44</v>
      </c>
      <c r="F37" s="13">
        <f>(D37-E37)/E37</f>
        <v>0.79545454545454541</v>
      </c>
      <c r="G37" s="14">
        <v>15</v>
      </c>
      <c r="H37" s="10">
        <v>1</v>
      </c>
      <c r="I37" s="15">
        <f>G37/H37</f>
        <v>15</v>
      </c>
      <c r="J37" s="10">
        <v>1</v>
      </c>
      <c r="K37" s="15">
        <v>9</v>
      </c>
      <c r="L37" s="12">
        <v>76626.69</v>
      </c>
      <c r="M37" s="14">
        <v>11311</v>
      </c>
      <c r="N37" s="16">
        <v>45394</v>
      </c>
      <c r="O37" s="27" t="s">
        <v>45</v>
      </c>
    </row>
    <row r="38" spans="1:15" s="19" customFormat="1" ht="24.75" customHeight="1">
      <c r="A38" s="10">
        <v>36</v>
      </c>
      <c r="B38" s="12" t="s">
        <v>15</v>
      </c>
      <c r="C38" s="11" t="s">
        <v>67</v>
      </c>
      <c r="D38" s="12">
        <v>32</v>
      </c>
      <c r="E38" s="12" t="s">
        <v>15</v>
      </c>
      <c r="F38" s="13" t="s">
        <v>15</v>
      </c>
      <c r="G38" s="14">
        <v>6</v>
      </c>
      <c r="H38" s="15">
        <v>1</v>
      </c>
      <c r="I38" s="15">
        <f>G38/H38</f>
        <v>6</v>
      </c>
      <c r="J38" s="10">
        <v>1</v>
      </c>
      <c r="K38" s="15" t="s">
        <v>15</v>
      </c>
      <c r="L38" s="12">
        <v>64</v>
      </c>
      <c r="M38" s="14">
        <v>13</v>
      </c>
      <c r="N38" s="16" t="s">
        <v>73</v>
      </c>
      <c r="O38" s="22" t="s">
        <v>23</v>
      </c>
    </row>
    <row r="39" spans="1:15" s="19" customFormat="1" ht="24.75" customHeight="1">
      <c r="A39" s="10">
        <v>37</v>
      </c>
      <c r="B39" s="15">
        <v>25</v>
      </c>
      <c r="C39" s="11" t="s">
        <v>33</v>
      </c>
      <c r="D39" s="12">
        <v>10</v>
      </c>
      <c r="E39" s="12">
        <v>23</v>
      </c>
      <c r="F39" s="13">
        <f>(D39-E39)/E39</f>
        <v>-0.56521739130434778</v>
      </c>
      <c r="G39" s="14">
        <v>2</v>
      </c>
      <c r="H39" s="15" t="s">
        <v>15</v>
      </c>
      <c r="I39" s="15" t="s">
        <v>15</v>
      </c>
      <c r="J39" s="10">
        <v>1</v>
      </c>
      <c r="K39" s="15">
        <v>4</v>
      </c>
      <c r="L39" s="12">
        <v>9113</v>
      </c>
      <c r="M39" s="14">
        <v>1611</v>
      </c>
      <c r="N39" s="16">
        <v>45429</v>
      </c>
      <c r="O39" s="22" t="s">
        <v>13</v>
      </c>
    </row>
    <row r="40" spans="1:15" s="26" customFormat="1" ht="24.95" customHeight="1">
      <c r="A40" s="34" t="s">
        <v>24</v>
      </c>
      <c r="B40" s="41" t="s">
        <v>24</v>
      </c>
      <c r="C40" s="35" t="s">
        <v>83</v>
      </c>
      <c r="D40" s="36">
        <f>SUBTOTAL(109,Table1323[Pajamos 
(GBO)])</f>
        <v>210578.80000000002</v>
      </c>
      <c r="E40" s="36" t="s">
        <v>61</v>
      </c>
      <c r="F40" s="37">
        <f>(D40-E40)/E40</f>
        <v>0.44559789660119875</v>
      </c>
      <c r="G40" s="38">
        <f>SUBTOTAL(109,Table1323[Žiūrovų sk. 
(ADM)])</f>
        <v>32902</v>
      </c>
      <c r="H40" s="34"/>
      <c r="I40" s="34"/>
      <c r="J40" s="34"/>
      <c r="K40" s="43"/>
      <c r="L40" s="39"/>
      <c r="M40" s="34"/>
      <c r="N40" s="34"/>
      <c r="O40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038DD6-8B80-46B8-B1AD-05E1E06CB2BA}">
  <sheetPr>
    <pageSetUpPr fitToPage="1"/>
  </sheetPr>
  <dimension ref="A1:XFC29"/>
  <sheetViews>
    <sheetView zoomScale="60" zoomScaleNormal="60" workbookViewId="0">
      <selection activeCell="O22" sqref="O22"/>
    </sheetView>
  </sheetViews>
  <sheetFormatPr defaultColWidth="0" defaultRowHeight="11.25" customHeight="1" zeroHeight="1"/>
  <cols>
    <col min="1" max="1" width="4.7109375" style="1" customWidth="1"/>
    <col min="2" max="2" width="4.7109375" style="42" customWidth="1"/>
    <col min="3" max="3" width="30.7109375" style="1" customWidth="1"/>
    <col min="4" max="4" width="20.7109375" style="1" customWidth="1"/>
    <col min="5" max="5" width="20.7109375" style="25" customWidth="1"/>
    <col min="6" max="6" width="20.7109375" style="24" customWidth="1"/>
    <col min="7" max="10" width="20.7109375" style="1" customWidth="1"/>
    <col min="11" max="11" width="20.7109375" style="42" customWidth="1"/>
    <col min="12" max="12" width="20.7109375" style="25" customWidth="1"/>
    <col min="13" max="14" width="20.7109375" style="1" customWidth="1"/>
    <col min="15" max="15" width="30.7109375" style="1" customWidth="1"/>
    <col min="16" max="16383" width="18.28515625" style="1" hidden="1"/>
    <col min="16384" max="16384" width="5.42578125" style="1" hidden="1"/>
  </cols>
  <sheetData>
    <row r="1" spans="1:15" s="2" customFormat="1" ht="40.5" customHeight="1" thickBot="1">
      <c r="A1" s="56" t="s">
        <v>50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s="3" customFormat="1" ht="63.75" customHeight="1" thickBot="1">
      <c r="A2" s="28" t="s">
        <v>21</v>
      </c>
      <c r="B2" s="29" t="s">
        <v>22</v>
      </c>
      <c r="C2" s="30" t="s">
        <v>0</v>
      </c>
      <c r="D2" s="30" t="s">
        <v>1</v>
      </c>
      <c r="E2" s="30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30" t="s">
        <v>9</v>
      </c>
      <c r="N2" s="30" t="s">
        <v>8</v>
      </c>
      <c r="O2" s="33" t="s">
        <v>7</v>
      </c>
    </row>
    <row r="3" spans="1:15" s="17" customFormat="1" ht="24.95" customHeight="1">
      <c r="A3" s="10">
        <v>1</v>
      </c>
      <c r="B3" s="15">
        <v>1</v>
      </c>
      <c r="C3" s="11" t="s">
        <v>25</v>
      </c>
      <c r="D3" s="12">
        <v>81725</v>
      </c>
      <c r="E3" s="12">
        <v>80652</v>
      </c>
      <c r="F3" s="13">
        <f>(D3-E3)/E3</f>
        <v>1.3304071814710113E-2</v>
      </c>
      <c r="G3" s="14">
        <v>13647</v>
      </c>
      <c r="H3" s="10">
        <v>251</v>
      </c>
      <c r="I3" s="15">
        <f t="shared" ref="I3:I10" si="0">G3/H3</f>
        <v>54.370517928286851</v>
      </c>
      <c r="J3" s="10">
        <v>19</v>
      </c>
      <c r="K3" s="15">
        <v>2</v>
      </c>
      <c r="L3" s="12">
        <v>207395</v>
      </c>
      <c r="M3" s="14">
        <v>36286</v>
      </c>
      <c r="N3" s="16">
        <v>45436</v>
      </c>
      <c r="O3" s="22" t="s">
        <v>43</v>
      </c>
    </row>
    <row r="4" spans="1:15" s="17" customFormat="1" ht="24.95" customHeight="1">
      <c r="A4" s="10">
        <v>2</v>
      </c>
      <c r="B4" s="15">
        <v>2</v>
      </c>
      <c r="C4" s="11" t="s">
        <v>26</v>
      </c>
      <c r="D4" s="12">
        <v>19729</v>
      </c>
      <c r="E4" s="12">
        <v>25147</v>
      </c>
      <c r="F4" s="13">
        <f>(D4-E4)/E4</f>
        <v>-0.2154531355628902</v>
      </c>
      <c r="G4" s="14">
        <v>2298</v>
      </c>
      <c r="H4" s="15">
        <v>134</v>
      </c>
      <c r="I4" s="15">
        <f t="shared" si="0"/>
        <v>17.149253731343283</v>
      </c>
      <c r="J4" s="10">
        <v>18</v>
      </c>
      <c r="K4" s="15">
        <v>2</v>
      </c>
      <c r="L4" s="12">
        <v>64036</v>
      </c>
      <c r="M4" s="14">
        <v>8248</v>
      </c>
      <c r="N4" s="16">
        <v>45436</v>
      </c>
      <c r="O4" s="22" t="s">
        <v>12</v>
      </c>
    </row>
    <row r="5" spans="1:15" s="17" customFormat="1" ht="24.95" customHeight="1">
      <c r="A5" s="10">
        <v>3</v>
      </c>
      <c r="B5" s="15">
        <v>4</v>
      </c>
      <c r="C5" s="18" t="s">
        <v>28</v>
      </c>
      <c r="D5" s="20">
        <v>7092</v>
      </c>
      <c r="E5" s="20">
        <v>7379</v>
      </c>
      <c r="F5" s="13">
        <f>(D5-E5)/E5</f>
        <v>-3.8894159100149074E-2</v>
      </c>
      <c r="G5" s="21">
        <v>1002</v>
      </c>
      <c r="H5" s="14">
        <v>51</v>
      </c>
      <c r="I5" s="15">
        <f t="shared" si="0"/>
        <v>19.647058823529413</v>
      </c>
      <c r="J5" s="14">
        <v>8</v>
      </c>
      <c r="K5" s="15">
        <v>4</v>
      </c>
      <c r="L5" s="20">
        <v>95299</v>
      </c>
      <c r="M5" s="21">
        <v>13400</v>
      </c>
      <c r="N5" s="16">
        <v>45422</v>
      </c>
      <c r="O5" s="22" t="s">
        <v>18</v>
      </c>
    </row>
    <row r="6" spans="1:15" s="17" customFormat="1" ht="24.95" customHeight="1">
      <c r="A6" s="10">
        <v>4</v>
      </c>
      <c r="B6" s="15">
        <v>5</v>
      </c>
      <c r="C6" s="11" t="s">
        <v>51</v>
      </c>
      <c r="D6" s="12">
        <v>6816</v>
      </c>
      <c r="E6" s="12">
        <v>7098</v>
      </c>
      <c r="F6" s="13">
        <f>(D6-E6)/E6</f>
        <v>-3.9729501267962805E-2</v>
      </c>
      <c r="G6" s="14">
        <v>1269</v>
      </c>
      <c r="H6" s="15">
        <v>85</v>
      </c>
      <c r="I6" s="15">
        <f t="shared" si="0"/>
        <v>14.929411764705883</v>
      </c>
      <c r="J6" s="10">
        <v>15</v>
      </c>
      <c r="K6" s="15">
        <v>3</v>
      </c>
      <c r="L6" s="12">
        <v>64083</v>
      </c>
      <c r="M6" s="14">
        <v>12171</v>
      </c>
      <c r="N6" s="16">
        <v>45429</v>
      </c>
      <c r="O6" s="22" t="s">
        <v>44</v>
      </c>
    </row>
    <row r="7" spans="1:15" s="17" customFormat="1" ht="24.95" customHeight="1">
      <c r="A7" s="10">
        <v>5</v>
      </c>
      <c r="B7" s="15">
        <v>6</v>
      </c>
      <c r="C7" s="18" t="s">
        <v>29</v>
      </c>
      <c r="D7" s="20">
        <v>6492</v>
      </c>
      <c r="E7" s="20">
        <v>5977</v>
      </c>
      <c r="F7" s="13">
        <f>(D7-E7)/E7</f>
        <v>8.6163627237744692E-2</v>
      </c>
      <c r="G7" s="21">
        <v>836</v>
      </c>
      <c r="H7" s="14">
        <v>37</v>
      </c>
      <c r="I7" s="15">
        <f t="shared" si="0"/>
        <v>22.594594594594593</v>
      </c>
      <c r="J7" s="14">
        <v>8</v>
      </c>
      <c r="K7" s="15">
        <v>4</v>
      </c>
      <c r="L7" s="20">
        <v>73239</v>
      </c>
      <c r="M7" s="21">
        <v>10701</v>
      </c>
      <c r="N7" s="16">
        <v>45422</v>
      </c>
      <c r="O7" s="27" t="s">
        <v>43</v>
      </c>
    </row>
    <row r="8" spans="1:15" s="17" customFormat="1" ht="24.95" customHeight="1">
      <c r="A8" s="10">
        <v>6</v>
      </c>
      <c r="B8" s="15" t="s">
        <v>17</v>
      </c>
      <c r="C8" s="18" t="s">
        <v>52</v>
      </c>
      <c r="D8" s="20">
        <v>5880</v>
      </c>
      <c r="E8" s="12" t="s">
        <v>15</v>
      </c>
      <c r="F8" s="12" t="s">
        <v>15</v>
      </c>
      <c r="G8" s="21">
        <v>793</v>
      </c>
      <c r="H8" s="14">
        <v>78</v>
      </c>
      <c r="I8" s="15">
        <f t="shared" si="0"/>
        <v>10.166666666666666</v>
      </c>
      <c r="J8" s="14">
        <v>12</v>
      </c>
      <c r="K8" s="15">
        <v>1</v>
      </c>
      <c r="L8" s="20">
        <v>6623</v>
      </c>
      <c r="M8" s="21">
        <v>895</v>
      </c>
      <c r="N8" s="16">
        <v>45443</v>
      </c>
      <c r="O8" s="27" t="s">
        <v>19</v>
      </c>
    </row>
    <row r="9" spans="1:15" s="17" customFormat="1" ht="24.95" customHeight="1">
      <c r="A9" s="10">
        <v>7</v>
      </c>
      <c r="B9" s="15">
        <v>3</v>
      </c>
      <c r="C9" s="11" t="s">
        <v>27</v>
      </c>
      <c r="D9" s="12">
        <v>3987</v>
      </c>
      <c r="E9" s="12">
        <v>7667</v>
      </c>
      <c r="F9" s="13">
        <f>(D9-E9)/E9</f>
        <v>-0.47997913134211556</v>
      </c>
      <c r="G9" s="14">
        <v>551</v>
      </c>
      <c r="H9" s="15">
        <v>44</v>
      </c>
      <c r="I9" s="15">
        <f t="shared" si="0"/>
        <v>12.522727272727273</v>
      </c>
      <c r="J9" s="10">
        <v>10</v>
      </c>
      <c r="K9" s="15">
        <v>2</v>
      </c>
      <c r="L9" s="12">
        <v>16364</v>
      </c>
      <c r="M9" s="14">
        <v>2414</v>
      </c>
      <c r="N9" s="16">
        <v>45436</v>
      </c>
      <c r="O9" s="22" t="s">
        <v>11</v>
      </c>
    </row>
    <row r="10" spans="1:15" s="17" customFormat="1" ht="24.95" customHeight="1">
      <c r="A10" s="10">
        <v>8</v>
      </c>
      <c r="B10" s="15">
        <v>9</v>
      </c>
      <c r="C10" s="18" t="s">
        <v>32</v>
      </c>
      <c r="D10" s="12">
        <v>2657</v>
      </c>
      <c r="E10" s="12">
        <v>2433</v>
      </c>
      <c r="F10" s="13">
        <f>(D10-E10)/E10</f>
        <v>9.2067406494040285E-2</v>
      </c>
      <c r="G10" s="10">
        <v>442</v>
      </c>
      <c r="H10" s="10">
        <v>9</v>
      </c>
      <c r="I10" s="15">
        <f t="shared" si="0"/>
        <v>49.111111111111114</v>
      </c>
      <c r="J10" s="10">
        <v>49</v>
      </c>
      <c r="K10" s="15">
        <v>13</v>
      </c>
      <c r="L10" s="12">
        <v>862991</v>
      </c>
      <c r="M10" s="14">
        <v>149415</v>
      </c>
      <c r="N10" s="16">
        <v>45359</v>
      </c>
      <c r="O10" s="22" t="s">
        <v>45</v>
      </c>
    </row>
    <row r="11" spans="1:15" s="17" customFormat="1" ht="24.95" customHeight="1">
      <c r="A11" s="10">
        <v>9</v>
      </c>
      <c r="B11" s="15" t="s">
        <v>17</v>
      </c>
      <c r="C11" s="11" t="s">
        <v>49</v>
      </c>
      <c r="D11" s="12">
        <v>2633</v>
      </c>
      <c r="E11" s="12" t="s">
        <v>15</v>
      </c>
      <c r="F11" s="13" t="s">
        <v>15</v>
      </c>
      <c r="G11" s="10">
        <v>369</v>
      </c>
      <c r="H11" s="15" t="s">
        <v>15</v>
      </c>
      <c r="I11" s="15" t="s">
        <v>15</v>
      </c>
      <c r="J11" s="10">
        <v>12</v>
      </c>
      <c r="K11" s="15">
        <v>1</v>
      </c>
      <c r="L11" s="12">
        <v>2633</v>
      </c>
      <c r="M11" s="14">
        <v>369</v>
      </c>
      <c r="N11" s="16">
        <v>45443</v>
      </c>
      <c r="O11" s="22" t="s">
        <v>13</v>
      </c>
    </row>
    <row r="12" spans="1:15" s="17" customFormat="1" ht="24.75" customHeight="1">
      <c r="A12" s="10">
        <v>10</v>
      </c>
      <c r="B12" s="15">
        <v>7</v>
      </c>
      <c r="C12" s="11" t="s">
        <v>31</v>
      </c>
      <c r="D12" s="12">
        <v>2367</v>
      </c>
      <c r="E12" s="12">
        <v>3303</v>
      </c>
      <c r="F12" s="13">
        <f>(D12-E12)/E12</f>
        <v>-0.28337874659400547</v>
      </c>
      <c r="G12" s="14">
        <v>326</v>
      </c>
      <c r="H12" s="15">
        <v>26</v>
      </c>
      <c r="I12" s="15">
        <f t="shared" ref="I12:I26" si="1">G12/H12</f>
        <v>12.538461538461538</v>
      </c>
      <c r="J12" s="10">
        <v>7</v>
      </c>
      <c r="K12" s="15">
        <v>5</v>
      </c>
      <c r="L12" s="12">
        <v>83893</v>
      </c>
      <c r="M12" s="14">
        <v>12315</v>
      </c>
      <c r="N12" s="16">
        <v>45415</v>
      </c>
      <c r="O12" s="22" t="s">
        <v>12</v>
      </c>
    </row>
    <row r="13" spans="1:15" s="17" customFormat="1" ht="24.95" customHeight="1">
      <c r="A13" s="10">
        <v>11</v>
      </c>
      <c r="B13" s="15">
        <v>8</v>
      </c>
      <c r="C13" s="11" t="s">
        <v>30</v>
      </c>
      <c r="D13" s="12">
        <v>1682</v>
      </c>
      <c r="E13" s="12">
        <v>3111</v>
      </c>
      <c r="F13" s="13">
        <f>(D13-E13)/E13</f>
        <v>-0.45933783349405338</v>
      </c>
      <c r="G13" s="14">
        <v>228</v>
      </c>
      <c r="H13" s="15">
        <v>18</v>
      </c>
      <c r="I13" s="15">
        <f t="shared" si="1"/>
        <v>12.666666666666666</v>
      </c>
      <c r="J13" s="10">
        <v>5</v>
      </c>
      <c r="K13" s="15">
        <v>6</v>
      </c>
      <c r="L13" s="12">
        <v>100349</v>
      </c>
      <c r="M13" s="14">
        <v>14319</v>
      </c>
      <c r="N13" s="16">
        <v>45408</v>
      </c>
      <c r="O13" s="22" t="s">
        <v>45</v>
      </c>
    </row>
    <row r="14" spans="1:15" s="17" customFormat="1" ht="24.95" customHeight="1">
      <c r="A14" s="10">
        <v>12</v>
      </c>
      <c r="B14" s="15" t="s">
        <v>17</v>
      </c>
      <c r="C14" s="11" t="s">
        <v>35</v>
      </c>
      <c r="D14" s="12">
        <v>1559</v>
      </c>
      <c r="E14" s="12" t="s">
        <v>15</v>
      </c>
      <c r="F14" s="12" t="s">
        <v>15</v>
      </c>
      <c r="G14" s="14">
        <v>282</v>
      </c>
      <c r="H14" s="15">
        <v>41</v>
      </c>
      <c r="I14" s="15">
        <f t="shared" si="1"/>
        <v>6.8780487804878048</v>
      </c>
      <c r="J14" s="10">
        <v>19</v>
      </c>
      <c r="K14" s="15">
        <v>1</v>
      </c>
      <c r="L14" s="12">
        <v>2617</v>
      </c>
      <c r="M14" s="14">
        <v>441</v>
      </c>
      <c r="N14" s="16">
        <v>45443</v>
      </c>
      <c r="O14" s="22" t="s">
        <v>46</v>
      </c>
    </row>
    <row r="15" spans="1:15" s="17" customFormat="1" ht="24.95" customHeight="1">
      <c r="A15" s="10">
        <v>13</v>
      </c>
      <c r="B15" s="15">
        <v>13</v>
      </c>
      <c r="C15" s="11" t="s">
        <v>36</v>
      </c>
      <c r="D15" s="20">
        <v>1171</v>
      </c>
      <c r="E15" s="12">
        <v>371</v>
      </c>
      <c r="F15" s="12" t="s">
        <v>15</v>
      </c>
      <c r="G15" s="21">
        <v>237</v>
      </c>
      <c r="H15" s="14">
        <v>6</v>
      </c>
      <c r="I15" s="15">
        <f t="shared" si="1"/>
        <v>39.5</v>
      </c>
      <c r="J15" s="14">
        <v>5</v>
      </c>
      <c r="K15" s="15">
        <v>3</v>
      </c>
      <c r="L15" s="20">
        <v>5247</v>
      </c>
      <c r="M15" s="21">
        <v>955</v>
      </c>
      <c r="N15" s="16">
        <v>45429</v>
      </c>
      <c r="O15" s="22" t="s">
        <v>23</v>
      </c>
    </row>
    <row r="16" spans="1:15" s="17" customFormat="1" ht="24.95" customHeight="1">
      <c r="A16" s="10">
        <v>14</v>
      </c>
      <c r="B16" s="15">
        <v>10</v>
      </c>
      <c r="C16" s="11" t="s">
        <v>34</v>
      </c>
      <c r="D16" s="12">
        <v>683</v>
      </c>
      <c r="E16" s="12">
        <v>754</v>
      </c>
      <c r="F16" s="13" t="s">
        <v>15</v>
      </c>
      <c r="G16" s="10">
        <v>126</v>
      </c>
      <c r="H16" s="10">
        <v>18</v>
      </c>
      <c r="I16" s="15">
        <f t="shared" si="1"/>
        <v>7</v>
      </c>
      <c r="J16" s="10">
        <v>7</v>
      </c>
      <c r="K16" s="15">
        <v>7</v>
      </c>
      <c r="L16" s="12">
        <v>96888</v>
      </c>
      <c r="M16" s="14">
        <v>18420</v>
      </c>
      <c r="N16" s="16">
        <v>45401</v>
      </c>
      <c r="O16" s="22" t="s">
        <v>14</v>
      </c>
    </row>
    <row r="17" spans="1:15" s="17" customFormat="1" ht="24.95" customHeight="1">
      <c r="A17" s="10">
        <v>15</v>
      </c>
      <c r="B17" s="15">
        <v>16</v>
      </c>
      <c r="C17" s="11" t="s">
        <v>39</v>
      </c>
      <c r="D17" s="12">
        <v>311</v>
      </c>
      <c r="E17" s="12">
        <v>187</v>
      </c>
      <c r="F17" s="13">
        <f>(D17-E17)/E17</f>
        <v>0.66310160427807485</v>
      </c>
      <c r="G17" s="14">
        <v>44</v>
      </c>
      <c r="H17" s="15">
        <v>5</v>
      </c>
      <c r="I17" s="15">
        <f t="shared" si="1"/>
        <v>8.8000000000000007</v>
      </c>
      <c r="J17" s="10">
        <v>3</v>
      </c>
      <c r="K17" s="15">
        <v>11</v>
      </c>
      <c r="L17" s="12">
        <v>65607</v>
      </c>
      <c r="M17" s="14">
        <v>10065</v>
      </c>
      <c r="N17" s="16">
        <v>45379</v>
      </c>
      <c r="O17" s="22" t="s">
        <v>23</v>
      </c>
    </row>
    <row r="18" spans="1:15" s="17" customFormat="1" ht="24.95" customHeight="1">
      <c r="A18" s="10">
        <v>16</v>
      </c>
      <c r="B18" s="15">
        <v>15</v>
      </c>
      <c r="C18" s="18" t="s">
        <v>38</v>
      </c>
      <c r="D18" s="12">
        <v>202</v>
      </c>
      <c r="E18" s="12">
        <v>190</v>
      </c>
      <c r="F18" s="13">
        <f>(D18-E18)/E18</f>
        <v>6.3157894736842107E-2</v>
      </c>
      <c r="G18" s="10">
        <v>37</v>
      </c>
      <c r="H18" s="10">
        <v>6</v>
      </c>
      <c r="I18" s="15">
        <f t="shared" si="1"/>
        <v>6.166666666666667</v>
      </c>
      <c r="J18" s="10">
        <v>5</v>
      </c>
      <c r="K18" s="15">
        <v>11</v>
      </c>
      <c r="L18" s="12">
        <v>57383</v>
      </c>
      <c r="M18" s="14">
        <v>9031</v>
      </c>
      <c r="N18" s="16">
        <v>45379</v>
      </c>
      <c r="O18" s="22" t="s">
        <v>23</v>
      </c>
    </row>
    <row r="19" spans="1:15" s="17" customFormat="1" ht="24.95" customHeight="1">
      <c r="A19" s="10">
        <v>17</v>
      </c>
      <c r="B19" s="15" t="s">
        <v>17</v>
      </c>
      <c r="C19" s="11" t="s">
        <v>48</v>
      </c>
      <c r="D19" s="12">
        <v>160</v>
      </c>
      <c r="E19" s="12" t="s">
        <v>15</v>
      </c>
      <c r="F19" s="12" t="s">
        <v>15</v>
      </c>
      <c r="G19" s="14">
        <v>37</v>
      </c>
      <c r="H19" s="15">
        <v>10</v>
      </c>
      <c r="I19" s="15">
        <f t="shared" si="1"/>
        <v>3.7</v>
      </c>
      <c r="J19" s="10">
        <v>4</v>
      </c>
      <c r="K19" s="15">
        <v>1</v>
      </c>
      <c r="L19" s="12">
        <v>160</v>
      </c>
      <c r="M19" s="14">
        <v>37</v>
      </c>
      <c r="N19" s="16">
        <v>45443</v>
      </c>
      <c r="O19" s="22" t="s">
        <v>47</v>
      </c>
    </row>
    <row r="20" spans="1:15" s="17" customFormat="1" ht="24.95" customHeight="1">
      <c r="A20" s="10">
        <v>18</v>
      </c>
      <c r="B20" s="15" t="s">
        <v>15</v>
      </c>
      <c r="C20" s="11" t="s">
        <v>53</v>
      </c>
      <c r="D20" s="12">
        <v>157</v>
      </c>
      <c r="E20" s="12" t="s">
        <v>15</v>
      </c>
      <c r="F20" s="13" t="s">
        <v>15</v>
      </c>
      <c r="G20" s="10">
        <v>65</v>
      </c>
      <c r="H20" s="10">
        <v>12</v>
      </c>
      <c r="I20" s="15">
        <f t="shared" si="1"/>
        <v>5.416666666666667</v>
      </c>
      <c r="J20" s="10">
        <v>4</v>
      </c>
      <c r="K20" s="15" t="s">
        <v>15</v>
      </c>
      <c r="L20" s="12">
        <v>74381</v>
      </c>
      <c r="M20" s="14">
        <v>15879</v>
      </c>
      <c r="N20" s="16">
        <v>44981</v>
      </c>
      <c r="O20" s="22" t="s">
        <v>14</v>
      </c>
    </row>
    <row r="21" spans="1:15" s="17" customFormat="1" ht="24.95" customHeight="1">
      <c r="A21" s="10">
        <v>19</v>
      </c>
      <c r="B21" s="15" t="s">
        <v>15</v>
      </c>
      <c r="C21" s="18" t="s">
        <v>54</v>
      </c>
      <c r="D21" s="12">
        <v>97</v>
      </c>
      <c r="E21" s="12" t="s">
        <v>15</v>
      </c>
      <c r="F21" s="13" t="s">
        <v>15</v>
      </c>
      <c r="G21" s="10">
        <v>39</v>
      </c>
      <c r="H21" s="10">
        <v>12</v>
      </c>
      <c r="I21" s="15">
        <f t="shared" si="1"/>
        <v>3.25</v>
      </c>
      <c r="J21" s="10">
        <v>4</v>
      </c>
      <c r="K21" s="15" t="s">
        <v>15</v>
      </c>
      <c r="L21" s="12">
        <v>171400</v>
      </c>
      <c r="M21" s="14">
        <v>35709</v>
      </c>
      <c r="N21" s="16">
        <v>44925</v>
      </c>
      <c r="O21" s="27" t="s">
        <v>14</v>
      </c>
    </row>
    <row r="22" spans="1:15" s="17" customFormat="1" ht="24.95" customHeight="1">
      <c r="A22" s="10">
        <v>20</v>
      </c>
      <c r="B22" s="15" t="s">
        <v>15</v>
      </c>
      <c r="C22" s="18" t="s">
        <v>55</v>
      </c>
      <c r="D22" s="12">
        <v>81</v>
      </c>
      <c r="E22" s="12" t="s">
        <v>15</v>
      </c>
      <c r="F22" s="13" t="s">
        <v>15</v>
      </c>
      <c r="G22" s="10">
        <v>13</v>
      </c>
      <c r="H22" s="10">
        <v>1</v>
      </c>
      <c r="I22" s="15">
        <f t="shared" si="1"/>
        <v>13</v>
      </c>
      <c r="J22" s="10">
        <v>1</v>
      </c>
      <c r="K22" s="15" t="s">
        <v>15</v>
      </c>
      <c r="L22" s="12">
        <v>362120</v>
      </c>
      <c r="M22" s="14">
        <v>51906</v>
      </c>
      <c r="N22" s="16">
        <v>45310</v>
      </c>
      <c r="O22" s="27" t="s">
        <v>57</v>
      </c>
    </row>
    <row r="23" spans="1:15" s="17" customFormat="1" ht="24.95" customHeight="1">
      <c r="A23" s="10">
        <v>21</v>
      </c>
      <c r="B23" s="15">
        <v>14</v>
      </c>
      <c r="C23" s="11" t="s">
        <v>37</v>
      </c>
      <c r="D23" s="12">
        <v>45</v>
      </c>
      <c r="E23" s="12">
        <v>312</v>
      </c>
      <c r="F23" s="13">
        <f t="shared" ref="F23:F24" si="2">(D23-E23)/E23</f>
        <v>-0.85576923076923073</v>
      </c>
      <c r="G23" s="10">
        <v>8</v>
      </c>
      <c r="H23" s="10">
        <v>1</v>
      </c>
      <c r="I23" s="15">
        <f t="shared" si="1"/>
        <v>8</v>
      </c>
      <c r="J23" s="10">
        <v>1</v>
      </c>
      <c r="K23" s="15">
        <v>7</v>
      </c>
      <c r="L23" s="12">
        <v>95032</v>
      </c>
      <c r="M23" s="14">
        <v>13051</v>
      </c>
      <c r="N23" s="16">
        <v>45401</v>
      </c>
      <c r="O23" s="22" t="s">
        <v>11</v>
      </c>
    </row>
    <row r="24" spans="1:15" s="17" customFormat="1" ht="24.75" customHeight="1">
      <c r="A24" s="10">
        <v>22</v>
      </c>
      <c r="B24" s="15">
        <v>28</v>
      </c>
      <c r="C24" s="18" t="s">
        <v>41</v>
      </c>
      <c r="D24" s="12">
        <v>44</v>
      </c>
      <c r="E24" s="12">
        <v>8</v>
      </c>
      <c r="F24" s="13">
        <f t="shared" si="2"/>
        <v>4.5</v>
      </c>
      <c r="G24" s="10">
        <v>8</v>
      </c>
      <c r="H24" s="10">
        <v>1</v>
      </c>
      <c r="I24" s="15">
        <f t="shared" si="1"/>
        <v>8</v>
      </c>
      <c r="J24" s="10">
        <v>1</v>
      </c>
      <c r="K24" s="15">
        <v>8</v>
      </c>
      <c r="L24" s="12">
        <v>76548</v>
      </c>
      <c r="M24" s="14">
        <v>11296</v>
      </c>
      <c r="N24" s="16">
        <v>45394</v>
      </c>
      <c r="O24" s="27" t="s">
        <v>45</v>
      </c>
    </row>
    <row r="25" spans="1:15" s="19" customFormat="1" ht="24.75" customHeight="1">
      <c r="A25" s="10">
        <v>23</v>
      </c>
      <c r="B25" s="15">
        <v>21</v>
      </c>
      <c r="C25" s="18" t="s">
        <v>42</v>
      </c>
      <c r="D25" s="12">
        <v>38</v>
      </c>
      <c r="E25" s="12">
        <v>53</v>
      </c>
      <c r="F25" s="13">
        <f>(D25-E25)/E25</f>
        <v>-0.28301886792452829</v>
      </c>
      <c r="G25" s="10">
        <v>8</v>
      </c>
      <c r="H25" s="10">
        <v>1</v>
      </c>
      <c r="I25" s="15">
        <f t="shared" si="1"/>
        <v>8</v>
      </c>
      <c r="J25" s="10">
        <v>1</v>
      </c>
      <c r="K25" s="15" t="s">
        <v>15</v>
      </c>
      <c r="L25" s="12">
        <v>20534</v>
      </c>
      <c r="M25" s="14">
        <v>2066</v>
      </c>
      <c r="N25" s="16">
        <v>45365</v>
      </c>
      <c r="O25" s="27" t="s">
        <v>23</v>
      </c>
    </row>
    <row r="26" spans="1:15" s="19" customFormat="1" ht="24.95" customHeight="1">
      <c r="A26" s="10">
        <v>24</v>
      </c>
      <c r="B26" s="15">
        <v>17</v>
      </c>
      <c r="C26" s="18" t="s">
        <v>40</v>
      </c>
      <c r="D26" s="12">
        <v>28</v>
      </c>
      <c r="E26" s="12">
        <v>134</v>
      </c>
      <c r="F26" s="13">
        <f t="shared" ref="F26:F28" si="3">(D26-E26)/E26</f>
        <v>-0.79104477611940294</v>
      </c>
      <c r="G26" s="10">
        <v>7</v>
      </c>
      <c r="H26" s="10">
        <v>2</v>
      </c>
      <c r="I26" s="15">
        <f t="shared" si="1"/>
        <v>3.5</v>
      </c>
      <c r="J26" s="10">
        <v>1</v>
      </c>
      <c r="K26" s="15">
        <v>6</v>
      </c>
      <c r="L26" s="12">
        <v>30522</v>
      </c>
      <c r="M26" s="14">
        <v>5923</v>
      </c>
      <c r="N26" s="16">
        <v>45408</v>
      </c>
      <c r="O26" s="27" t="s">
        <v>11</v>
      </c>
    </row>
    <row r="27" spans="1:15" s="19" customFormat="1" ht="24.75" customHeight="1">
      <c r="A27" s="10">
        <v>25</v>
      </c>
      <c r="B27" s="8">
        <v>11</v>
      </c>
      <c r="C27" s="5" t="s">
        <v>33</v>
      </c>
      <c r="D27" s="6">
        <v>23</v>
      </c>
      <c r="E27" s="6">
        <v>673</v>
      </c>
      <c r="F27" s="13">
        <f t="shared" si="3"/>
        <v>-0.96582466567607728</v>
      </c>
      <c r="G27" s="4">
        <v>5</v>
      </c>
      <c r="H27" s="8" t="s">
        <v>15</v>
      </c>
      <c r="I27" s="8" t="s">
        <v>15</v>
      </c>
      <c r="J27" s="4">
        <v>1</v>
      </c>
      <c r="K27" s="8">
        <v>3</v>
      </c>
      <c r="L27" s="6">
        <v>9103</v>
      </c>
      <c r="M27" s="7">
        <v>1609</v>
      </c>
      <c r="N27" s="9">
        <v>45429</v>
      </c>
      <c r="O27" s="23" t="s">
        <v>13</v>
      </c>
    </row>
    <row r="28" spans="1:15" s="19" customFormat="1" ht="24.75" customHeight="1">
      <c r="A28" s="10">
        <v>26</v>
      </c>
      <c r="B28" s="8">
        <v>26</v>
      </c>
      <c r="C28" s="5" t="s">
        <v>56</v>
      </c>
      <c r="D28" s="6">
        <v>10</v>
      </c>
      <c r="E28" s="6">
        <v>15</v>
      </c>
      <c r="F28" s="13">
        <f t="shared" si="3"/>
        <v>-0.33333333333333331</v>
      </c>
      <c r="G28" s="4">
        <v>2</v>
      </c>
      <c r="H28" s="8" t="s">
        <v>15</v>
      </c>
      <c r="I28" s="8" t="s">
        <v>15</v>
      </c>
      <c r="J28" s="4">
        <v>1</v>
      </c>
      <c r="K28" s="8" t="s">
        <v>15</v>
      </c>
      <c r="L28" s="6">
        <v>24347</v>
      </c>
      <c r="M28" s="7">
        <v>4948</v>
      </c>
      <c r="N28" s="9">
        <v>45394</v>
      </c>
      <c r="O28" s="23" t="s">
        <v>13</v>
      </c>
    </row>
    <row r="29" spans="1:15" s="26" customFormat="1" ht="24.95" customHeight="1">
      <c r="A29" s="34" t="s">
        <v>24</v>
      </c>
      <c r="B29" s="41"/>
      <c r="C29" s="35" t="s">
        <v>59</v>
      </c>
      <c r="D29" s="36">
        <f>SUBTOTAL(109,Table132[Pajamos 
(GBO)])</f>
        <v>145669</v>
      </c>
      <c r="E29" s="36" t="s">
        <v>58</v>
      </c>
      <c r="F29" s="37">
        <f t="shared" ref="F29" si="4">(D29-E29)/E29</f>
        <v>-3.843234334716989E-3</v>
      </c>
      <c r="G29" s="38">
        <f>SUBTOTAL(109,Table132[Žiūrovų sk. 
(ADM)])</f>
        <v>22679</v>
      </c>
      <c r="H29" s="34"/>
      <c r="I29" s="34"/>
      <c r="J29" s="34"/>
      <c r="K29" s="43"/>
      <c r="L29" s="39"/>
      <c r="M29" s="34"/>
      <c r="N29" s="34"/>
      <c r="O29" s="34" t="s">
        <v>24</v>
      </c>
    </row>
  </sheetData>
  <mergeCells count="1">
    <mergeCell ref="A1:O1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8E1F8-DF68-437B-A98A-4847407B59B6}">
  <dimension ref="A1:O33"/>
  <sheetViews>
    <sheetView topLeftCell="A2" zoomScale="60" zoomScaleNormal="60" workbookViewId="0">
      <selection activeCell="C27" sqref="C27:XFD27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293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>
        <v>1</v>
      </c>
      <c r="C3" s="18" t="s">
        <v>283</v>
      </c>
      <c r="D3" s="12">
        <v>114045</v>
      </c>
      <c r="E3" s="12">
        <v>106849</v>
      </c>
      <c r="F3" s="13">
        <f>(D3-E3)/E3</f>
        <v>6.7347378075602024E-2</v>
      </c>
      <c r="G3" s="14">
        <v>15456</v>
      </c>
      <c r="H3" s="15" t="s">
        <v>15</v>
      </c>
      <c r="I3" s="15" t="s">
        <v>15</v>
      </c>
      <c r="J3" s="15" t="s">
        <v>15</v>
      </c>
      <c r="K3" s="15">
        <v>2</v>
      </c>
      <c r="L3" s="12">
        <v>260020</v>
      </c>
      <c r="M3" s="14">
        <v>36513</v>
      </c>
      <c r="N3" s="16">
        <v>45597</v>
      </c>
      <c r="O3" s="22" t="s">
        <v>284</v>
      </c>
    </row>
    <row r="4" spans="1:15" s="53" customFormat="1" ht="24.95" customHeight="1">
      <c r="A4" s="10">
        <v>2</v>
      </c>
      <c r="B4" s="14">
        <v>2</v>
      </c>
      <c r="C4" s="18" t="s">
        <v>275</v>
      </c>
      <c r="D4" s="12">
        <v>55503.15</v>
      </c>
      <c r="E4" s="12">
        <v>81595.53</v>
      </c>
      <c r="F4" s="13">
        <f>(D4-E4)/E4</f>
        <v>-0.3197770760236498</v>
      </c>
      <c r="G4" s="14">
        <v>6439</v>
      </c>
      <c r="H4" s="14">
        <v>117</v>
      </c>
      <c r="I4" s="15">
        <f>G4/H4</f>
        <v>55.034188034188034</v>
      </c>
      <c r="J4" s="15">
        <v>12</v>
      </c>
      <c r="K4" s="15">
        <v>3</v>
      </c>
      <c r="L4" s="12">
        <v>372863.91</v>
      </c>
      <c r="M4" s="14">
        <v>47049</v>
      </c>
      <c r="N4" s="16">
        <v>45590</v>
      </c>
      <c r="O4" s="27" t="s">
        <v>11</v>
      </c>
    </row>
    <row r="5" spans="1:15" s="53" customFormat="1" ht="24.95" customHeight="1">
      <c r="A5" s="10">
        <v>3</v>
      </c>
      <c r="B5" s="14">
        <v>3</v>
      </c>
      <c r="C5" s="18" t="s">
        <v>278</v>
      </c>
      <c r="D5" s="12">
        <v>37843.760000000002</v>
      </c>
      <c r="E5" s="12">
        <v>50154.37</v>
      </c>
      <c r="F5" s="13">
        <f>(D5-E5)/E5</f>
        <v>-0.24545438413442339</v>
      </c>
      <c r="G5" s="14">
        <v>6603</v>
      </c>
      <c r="H5" s="14">
        <v>132</v>
      </c>
      <c r="I5" s="15">
        <f>G5/H5</f>
        <v>50.022727272727273</v>
      </c>
      <c r="J5" s="15">
        <v>19</v>
      </c>
      <c r="K5" s="15">
        <v>3</v>
      </c>
      <c r="L5" s="12">
        <v>194167.18</v>
      </c>
      <c r="M5" s="14">
        <v>35252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1" t="s">
        <v>295</v>
      </c>
      <c r="D6" s="12">
        <v>30466.85</v>
      </c>
      <c r="E6" s="13" t="s">
        <v>15</v>
      </c>
      <c r="F6" s="13" t="s">
        <v>15</v>
      </c>
      <c r="G6" s="14">
        <v>4505</v>
      </c>
      <c r="H6" s="15">
        <v>80</v>
      </c>
      <c r="I6" s="8">
        <f>G6/H6</f>
        <v>56.3125</v>
      </c>
      <c r="J6" s="15">
        <v>14</v>
      </c>
      <c r="K6" s="15">
        <v>1</v>
      </c>
      <c r="L6" s="12">
        <v>31534.83</v>
      </c>
      <c r="M6" s="14">
        <v>4675</v>
      </c>
      <c r="N6" s="16">
        <v>45604</v>
      </c>
      <c r="O6" s="22" t="s">
        <v>12</v>
      </c>
    </row>
    <row r="7" spans="1:15" s="53" customFormat="1" ht="24.95" customHeight="1">
      <c r="A7" s="10">
        <v>5</v>
      </c>
      <c r="B7" s="14" t="s">
        <v>17</v>
      </c>
      <c r="C7" s="18" t="s">
        <v>294</v>
      </c>
      <c r="D7" s="12">
        <v>23583</v>
      </c>
      <c r="E7" s="13" t="s">
        <v>15</v>
      </c>
      <c r="F7" s="13" t="s">
        <v>15</v>
      </c>
      <c r="G7" s="14">
        <v>4441</v>
      </c>
      <c r="H7" s="13" t="s">
        <v>15</v>
      </c>
      <c r="I7" s="13" t="s">
        <v>15</v>
      </c>
      <c r="J7" s="15">
        <v>16</v>
      </c>
      <c r="K7" s="15">
        <v>1</v>
      </c>
      <c r="L7" s="12">
        <v>23583</v>
      </c>
      <c r="M7" s="14">
        <v>4441</v>
      </c>
      <c r="N7" s="16">
        <v>45604</v>
      </c>
      <c r="O7" s="22" t="s">
        <v>13</v>
      </c>
    </row>
    <row r="8" spans="1:15" s="53" customFormat="1" ht="24.95" customHeight="1">
      <c r="A8" s="10">
        <v>6</v>
      </c>
      <c r="B8" s="14">
        <v>4</v>
      </c>
      <c r="C8" s="18" t="s">
        <v>286</v>
      </c>
      <c r="D8" s="12">
        <v>15064.09</v>
      </c>
      <c r="E8" s="12">
        <v>18683.27</v>
      </c>
      <c r="F8" s="13">
        <f>(D8-E8)/E8</f>
        <v>-0.19371234264665663</v>
      </c>
      <c r="G8" s="14">
        <v>2085</v>
      </c>
      <c r="H8" s="14">
        <v>49</v>
      </c>
      <c r="I8" s="15">
        <f t="shared" ref="I8:I13" si="0">G8/H8</f>
        <v>42.551020408163268</v>
      </c>
      <c r="J8" s="15">
        <v>15</v>
      </c>
      <c r="K8" s="15">
        <v>2</v>
      </c>
      <c r="L8" s="12">
        <v>43013.32</v>
      </c>
      <c r="M8" s="14">
        <v>6261</v>
      </c>
      <c r="N8" s="16">
        <v>45597</v>
      </c>
      <c r="O8" s="22" t="s">
        <v>11</v>
      </c>
    </row>
    <row r="9" spans="1:15" s="53" customFormat="1" ht="24.95" customHeight="1">
      <c r="A9" s="10">
        <v>7</v>
      </c>
      <c r="B9" s="14">
        <v>5</v>
      </c>
      <c r="C9" s="18" t="s">
        <v>229</v>
      </c>
      <c r="D9" s="12">
        <v>11849.98</v>
      </c>
      <c r="E9" s="12">
        <v>17768.96</v>
      </c>
      <c r="F9" s="13">
        <f>(D9-E9)/E9</f>
        <v>-0.33310784649185993</v>
      </c>
      <c r="G9" s="14">
        <v>2142</v>
      </c>
      <c r="H9" s="14">
        <v>41</v>
      </c>
      <c r="I9" s="15">
        <f t="shared" si="0"/>
        <v>52.243902439024389</v>
      </c>
      <c r="J9" s="15">
        <v>10</v>
      </c>
      <c r="K9" s="15">
        <v>7</v>
      </c>
      <c r="L9" s="12">
        <v>263548.81</v>
      </c>
      <c r="M9" s="14">
        <v>48343</v>
      </c>
      <c r="N9" s="16">
        <v>45562</v>
      </c>
      <c r="O9" s="27" t="s">
        <v>11</v>
      </c>
    </row>
    <row r="10" spans="1:15" s="53" customFormat="1" ht="24.95" customHeight="1">
      <c r="A10" s="10">
        <v>8</v>
      </c>
      <c r="B10" s="14">
        <v>7</v>
      </c>
      <c r="C10" s="18" t="s">
        <v>274</v>
      </c>
      <c r="D10" s="12">
        <v>11725.58</v>
      </c>
      <c r="E10" s="12">
        <v>14911.23</v>
      </c>
      <c r="F10" s="13">
        <f>(D10-E10)/E10</f>
        <v>-0.21364099406957038</v>
      </c>
      <c r="G10" s="14">
        <v>1615</v>
      </c>
      <c r="H10" s="14">
        <v>31</v>
      </c>
      <c r="I10" s="15">
        <f t="shared" si="0"/>
        <v>52.096774193548384</v>
      </c>
      <c r="J10" s="15">
        <v>11</v>
      </c>
      <c r="K10" s="15">
        <v>3</v>
      </c>
      <c r="L10" s="12">
        <v>74159.7</v>
      </c>
      <c r="M10" s="14">
        <v>10873</v>
      </c>
      <c r="N10" s="16">
        <v>45590</v>
      </c>
      <c r="O10" s="22" t="s">
        <v>14</v>
      </c>
    </row>
    <row r="11" spans="1:15" s="53" customFormat="1" ht="24.95" customHeight="1">
      <c r="A11" s="10">
        <v>9</v>
      </c>
      <c r="B11" s="14" t="s">
        <v>17</v>
      </c>
      <c r="C11" s="18" t="s">
        <v>296</v>
      </c>
      <c r="D11" s="12">
        <v>11044.02</v>
      </c>
      <c r="E11" s="13" t="s">
        <v>15</v>
      </c>
      <c r="F11" s="13" t="s">
        <v>15</v>
      </c>
      <c r="G11" s="14">
        <v>1539</v>
      </c>
      <c r="H11" s="14">
        <v>66</v>
      </c>
      <c r="I11" s="15">
        <f t="shared" si="0"/>
        <v>23.318181818181817</v>
      </c>
      <c r="J11" s="15">
        <v>12</v>
      </c>
      <c r="K11" s="15">
        <v>1</v>
      </c>
      <c r="L11" s="12">
        <v>17645.740000000002</v>
      </c>
      <c r="M11" s="14">
        <v>2460</v>
      </c>
      <c r="N11" s="16">
        <v>45604</v>
      </c>
      <c r="O11" s="22" t="s">
        <v>11</v>
      </c>
    </row>
    <row r="12" spans="1:15" s="53" customFormat="1" ht="24.95" customHeight="1">
      <c r="A12" s="10">
        <v>10</v>
      </c>
      <c r="B12" s="14">
        <v>6</v>
      </c>
      <c r="C12" s="11" t="s">
        <v>267</v>
      </c>
      <c r="D12" s="12">
        <v>9453.74</v>
      </c>
      <c r="E12" s="12">
        <v>15329.06</v>
      </c>
      <c r="F12" s="13">
        <f>(D12-E12)/E12</f>
        <v>-0.38327986190934082</v>
      </c>
      <c r="G12" s="14">
        <v>1280</v>
      </c>
      <c r="H12" s="14">
        <v>29</v>
      </c>
      <c r="I12" s="15">
        <f t="shared" si="0"/>
        <v>44.137931034482762</v>
      </c>
      <c r="J12" s="15">
        <v>8</v>
      </c>
      <c r="K12" s="15">
        <v>4</v>
      </c>
      <c r="L12" s="12">
        <v>163154.99</v>
      </c>
      <c r="M12" s="14">
        <v>22242</v>
      </c>
      <c r="N12" s="16">
        <v>45583</v>
      </c>
      <c r="O12" s="22" t="s">
        <v>115</v>
      </c>
    </row>
    <row r="13" spans="1:15" s="53" customFormat="1" ht="24.95" customHeight="1">
      <c r="A13" s="10">
        <v>11</v>
      </c>
      <c r="B13" s="14">
        <v>11</v>
      </c>
      <c r="C13" s="18" t="s">
        <v>241</v>
      </c>
      <c r="D13" s="12">
        <v>4127.88</v>
      </c>
      <c r="E13" s="12">
        <v>5212.67</v>
      </c>
      <c r="F13" s="13">
        <f>(D13-E13)/E13</f>
        <v>-0.20810640228520125</v>
      </c>
      <c r="G13" s="14">
        <v>572</v>
      </c>
      <c r="H13" s="14">
        <v>10</v>
      </c>
      <c r="I13" s="15">
        <f t="shared" si="0"/>
        <v>57.2</v>
      </c>
      <c r="J13" s="15">
        <v>5</v>
      </c>
      <c r="K13" s="15">
        <v>7</v>
      </c>
      <c r="L13" s="12">
        <v>120343.97000000002</v>
      </c>
      <c r="M13" s="14">
        <v>17837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298</v>
      </c>
      <c r="D14" s="12">
        <v>4062.7</v>
      </c>
      <c r="E14" s="13" t="s">
        <v>15</v>
      </c>
      <c r="F14" s="13" t="s">
        <v>15</v>
      </c>
      <c r="G14" s="14">
        <v>550</v>
      </c>
      <c r="H14" s="13" t="s">
        <v>15</v>
      </c>
      <c r="I14" s="13" t="s">
        <v>15</v>
      </c>
      <c r="J14" s="15">
        <v>9</v>
      </c>
      <c r="K14" s="15">
        <v>1</v>
      </c>
      <c r="L14" s="12">
        <v>4062.7</v>
      </c>
      <c r="M14" s="14">
        <v>550</v>
      </c>
      <c r="N14" s="16">
        <v>45604</v>
      </c>
      <c r="O14" s="22" t="s">
        <v>299</v>
      </c>
    </row>
    <row r="15" spans="1:15" s="53" customFormat="1" ht="24.95" customHeight="1">
      <c r="A15" s="10">
        <v>13</v>
      </c>
      <c r="B15" s="14">
        <v>8</v>
      </c>
      <c r="C15" s="18" t="s">
        <v>287</v>
      </c>
      <c r="D15" s="12">
        <v>2792.7</v>
      </c>
      <c r="E15" s="12">
        <v>10433.85</v>
      </c>
      <c r="F15" s="13">
        <f t="shared" ref="F15:F23" si="1">(D15-E15)/E15</f>
        <v>-0.73234232809557354</v>
      </c>
      <c r="G15" s="14">
        <v>533</v>
      </c>
      <c r="H15" s="14">
        <v>32</v>
      </c>
      <c r="I15" s="15">
        <f t="shared" ref="I15:I25" si="2">G15/H15</f>
        <v>16.65625</v>
      </c>
      <c r="J15" s="15">
        <v>9</v>
      </c>
      <c r="K15" s="15">
        <v>2</v>
      </c>
      <c r="L15" s="12">
        <v>13948.58</v>
      </c>
      <c r="M15" s="14">
        <v>2593</v>
      </c>
      <c r="N15" s="16">
        <v>45597</v>
      </c>
      <c r="O15" s="22" t="s">
        <v>11</v>
      </c>
    </row>
    <row r="16" spans="1:15" s="53" customFormat="1" ht="24.95" customHeight="1">
      <c r="A16" s="10">
        <v>14</v>
      </c>
      <c r="B16" s="14">
        <v>9</v>
      </c>
      <c r="C16" s="18" t="s">
        <v>277</v>
      </c>
      <c r="D16" s="12">
        <v>2439.77</v>
      </c>
      <c r="E16" s="12">
        <v>9255.2999999999993</v>
      </c>
      <c r="F16" s="13">
        <f t="shared" si="1"/>
        <v>-0.73639212127105547</v>
      </c>
      <c r="G16" s="14">
        <v>324</v>
      </c>
      <c r="H16" s="14">
        <v>9</v>
      </c>
      <c r="I16" s="15">
        <f t="shared" si="2"/>
        <v>36</v>
      </c>
      <c r="J16" s="15">
        <v>5</v>
      </c>
      <c r="K16" s="15">
        <v>3</v>
      </c>
      <c r="L16" s="12">
        <v>48315.79</v>
      </c>
      <c r="M16" s="14">
        <v>6822</v>
      </c>
      <c r="N16" s="16">
        <v>45590</v>
      </c>
      <c r="O16" s="22" t="s">
        <v>220</v>
      </c>
    </row>
    <row r="17" spans="1:15" s="53" customFormat="1" ht="24.95" customHeight="1">
      <c r="A17" s="10">
        <v>15</v>
      </c>
      <c r="B17" s="14">
        <v>10</v>
      </c>
      <c r="C17" s="11" t="s">
        <v>250</v>
      </c>
      <c r="D17" s="12">
        <v>2022.8</v>
      </c>
      <c r="E17" s="12">
        <v>6763.27</v>
      </c>
      <c r="F17" s="13">
        <f t="shared" si="1"/>
        <v>-0.7009139070301792</v>
      </c>
      <c r="G17" s="14">
        <v>354</v>
      </c>
      <c r="H17" s="14">
        <v>12</v>
      </c>
      <c r="I17" s="15">
        <f t="shared" si="2"/>
        <v>29.5</v>
      </c>
      <c r="J17" s="15">
        <v>6</v>
      </c>
      <c r="K17" s="15">
        <v>4</v>
      </c>
      <c r="L17" s="12">
        <v>62502.89</v>
      </c>
      <c r="M17" s="14">
        <v>11857</v>
      </c>
      <c r="N17" s="16">
        <v>45583</v>
      </c>
      <c r="O17" s="22" t="s">
        <v>11</v>
      </c>
    </row>
    <row r="18" spans="1:15" s="53" customFormat="1" ht="24.95" customHeight="1">
      <c r="A18" s="10">
        <v>16</v>
      </c>
      <c r="B18" s="14">
        <v>15</v>
      </c>
      <c r="C18" s="11" t="s">
        <v>268</v>
      </c>
      <c r="D18" s="12">
        <v>1467.5</v>
      </c>
      <c r="E18" s="12">
        <v>3388.96</v>
      </c>
      <c r="F18" s="13">
        <f t="shared" si="1"/>
        <v>-0.56697629951371509</v>
      </c>
      <c r="G18" s="14">
        <v>206</v>
      </c>
      <c r="H18" s="14">
        <v>7</v>
      </c>
      <c r="I18" s="15">
        <f t="shared" si="2"/>
        <v>29.428571428571427</v>
      </c>
      <c r="J18" s="15">
        <v>3</v>
      </c>
      <c r="K18" s="15">
        <v>4</v>
      </c>
      <c r="L18" s="12">
        <v>29147.77</v>
      </c>
      <c r="M18" s="14">
        <v>4457</v>
      </c>
      <c r="N18" s="16">
        <v>45583</v>
      </c>
      <c r="O18" s="22" t="s">
        <v>220</v>
      </c>
    </row>
    <row r="19" spans="1:15" s="53" customFormat="1" ht="24.95" customHeight="1">
      <c r="A19" s="10">
        <v>17</v>
      </c>
      <c r="B19" s="14">
        <v>26</v>
      </c>
      <c r="C19" s="18" t="s">
        <v>205</v>
      </c>
      <c r="D19" s="12">
        <v>1223</v>
      </c>
      <c r="E19" s="12">
        <v>75</v>
      </c>
      <c r="F19" s="13">
        <f t="shared" si="1"/>
        <v>15.306666666666667</v>
      </c>
      <c r="G19" s="14">
        <v>229</v>
      </c>
      <c r="H19" s="14">
        <v>2</v>
      </c>
      <c r="I19" s="15">
        <f t="shared" si="2"/>
        <v>114.5</v>
      </c>
      <c r="J19" s="15">
        <v>2</v>
      </c>
      <c r="K19" s="15" t="s">
        <v>15</v>
      </c>
      <c r="L19" s="12">
        <v>45363.859999999993</v>
      </c>
      <c r="M19" s="14">
        <v>8943</v>
      </c>
      <c r="N19" s="16">
        <v>45541</v>
      </c>
      <c r="O19" s="22" t="s">
        <v>14</v>
      </c>
    </row>
    <row r="20" spans="1:15" s="53" customFormat="1" ht="24.95" customHeight="1">
      <c r="A20" s="10">
        <v>18</v>
      </c>
      <c r="B20" s="14">
        <v>16</v>
      </c>
      <c r="C20" s="11" t="s">
        <v>122</v>
      </c>
      <c r="D20" s="12">
        <v>1140.48</v>
      </c>
      <c r="E20" s="12">
        <v>2952.32</v>
      </c>
      <c r="F20" s="13">
        <f t="shared" si="1"/>
        <v>-0.61370041187947111</v>
      </c>
      <c r="G20" s="14">
        <v>227</v>
      </c>
      <c r="H20" s="14">
        <v>7</v>
      </c>
      <c r="I20" s="15">
        <f t="shared" si="2"/>
        <v>32.428571428571431</v>
      </c>
      <c r="J20" s="15">
        <v>2</v>
      </c>
      <c r="K20" s="15">
        <v>19</v>
      </c>
      <c r="L20" s="12">
        <v>1200538.55</v>
      </c>
      <c r="M20" s="14">
        <v>208645</v>
      </c>
      <c r="N20" s="16">
        <v>45478</v>
      </c>
      <c r="O20" s="22" t="s">
        <v>45</v>
      </c>
    </row>
    <row r="21" spans="1:15" s="53" customFormat="1" ht="24.95" customHeight="1">
      <c r="A21" s="10">
        <v>19</v>
      </c>
      <c r="B21" s="14">
        <v>22</v>
      </c>
      <c r="C21" s="18" t="s">
        <v>225</v>
      </c>
      <c r="D21" s="12">
        <v>1131</v>
      </c>
      <c r="E21" s="12">
        <v>430</v>
      </c>
      <c r="F21" s="13">
        <f t="shared" si="1"/>
        <v>1.6302325581395349</v>
      </c>
      <c r="G21" s="14">
        <v>170</v>
      </c>
      <c r="H21" s="14">
        <v>6</v>
      </c>
      <c r="I21" s="15">
        <f t="shared" si="2"/>
        <v>28.333333333333332</v>
      </c>
      <c r="J21" s="15">
        <v>2</v>
      </c>
      <c r="K21" s="15">
        <v>9</v>
      </c>
      <c r="L21" s="12">
        <v>113525.53</v>
      </c>
      <c r="M21" s="14">
        <v>17086</v>
      </c>
      <c r="N21" s="16">
        <v>45548</v>
      </c>
      <c r="O21" s="27" t="s">
        <v>11</v>
      </c>
    </row>
    <row r="22" spans="1:15" s="53" customFormat="1" ht="24.95" customHeight="1">
      <c r="A22" s="10">
        <v>20</v>
      </c>
      <c r="B22" s="14">
        <v>21</v>
      </c>
      <c r="C22" s="11" t="s">
        <v>266</v>
      </c>
      <c r="D22" s="12">
        <v>883.6</v>
      </c>
      <c r="E22" s="12">
        <v>567.5</v>
      </c>
      <c r="F22" s="13">
        <f t="shared" si="1"/>
        <v>0.55700440528634365</v>
      </c>
      <c r="G22" s="14">
        <v>138</v>
      </c>
      <c r="H22" s="14">
        <v>6</v>
      </c>
      <c r="I22" s="15">
        <f t="shared" si="2"/>
        <v>23</v>
      </c>
      <c r="J22" s="15">
        <v>4</v>
      </c>
      <c r="K22" s="15">
        <v>4</v>
      </c>
      <c r="L22" s="12">
        <v>3758.9</v>
      </c>
      <c r="M22" s="14" t="s">
        <v>300</v>
      </c>
      <c r="N22" s="16">
        <v>45583</v>
      </c>
      <c r="O22" s="22" t="s">
        <v>23</v>
      </c>
    </row>
    <row r="23" spans="1:15" s="53" customFormat="1" ht="24.95" customHeight="1">
      <c r="A23" s="10">
        <v>21</v>
      </c>
      <c r="B23" s="14">
        <v>12</v>
      </c>
      <c r="C23" s="18" t="s">
        <v>290</v>
      </c>
      <c r="D23" s="12">
        <v>592</v>
      </c>
      <c r="E23" s="12">
        <v>4814.72</v>
      </c>
      <c r="F23" s="13">
        <f t="shared" si="1"/>
        <v>-0.87704373255350265</v>
      </c>
      <c r="G23" s="14">
        <v>69</v>
      </c>
      <c r="H23" s="14">
        <v>6</v>
      </c>
      <c r="I23" s="15">
        <f t="shared" si="2"/>
        <v>11.5</v>
      </c>
      <c r="J23" s="15">
        <v>1</v>
      </c>
      <c r="K23" s="15">
        <v>2</v>
      </c>
      <c r="L23" s="12">
        <v>7528.16</v>
      </c>
      <c r="M23" s="14">
        <v>1064</v>
      </c>
      <c r="N23" s="16">
        <v>45597</v>
      </c>
      <c r="O23" s="22" t="s">
        <v>19</v>
      </c>
    </row>
    <row r="24" spans="1:15" s="53" customFormat="1" ht="24.95" customHeight="1">
      <c r="A24" s="10">
        <v>22</v>
      </c>
      <c r="B24" s="14" t="s">
        <v>224</v>
      </c>
      <c r="C24" s="18" t="s">
        <v>297</v>
      </c>
      <c r="D24" s="12">
        <v>473.2</v>
      </c>
      <c r="E24" s="13" t="s">
        <v>15</v>
      </c>
      <c r="F24" s="13" t="s">
        <v>15</v>
      </c>
      <c r="G24" s="14">
        <v>80</v>
      </c>
      <c r="H24" s="14">
        <v>3</v>
      </c>
      <c r="I24" s="15">
        <f t="shared" si="2"/>
        <v>26.666666666666668</v>
      </c>
      <c r="J24" s="15">
        <v>3</v>
      </c>
      <c r="K24" s="15">
        <v>0</v>
      </c>
      <c r="L24" s="12">
        <v>473.2</v>
      </c>
      <c r="M24" s="14">
        <v>80</v>
      </c>
      <c r="N24" s="16" t="s">
        <v>222</v>
      </c>
      <c r="O24" s="22" t="s">
        <v>11</v>
      </c>
    </row>
    <row r="25" spans="1:15" s="53" customFormat="1" ht="24.95" customHeight="1">
      <c r="A25" s="10">
        <v>23</v>
      </c>
      <c r="B25" s="14">
        <v>14</v>
      </c>
      <c r="C25" s="18" t="s">
        <v>291</v>
      </c>
      <c r="D25" s="12">
        <v>362</v>
      </c>
      <c r="E25" s="12">
        <v>3418.32</v>
      </c>
      <c r="F25" s="13">
        <f t="shared" ref="F25:F31" si="3">(D25-E25)/E25</f>
        <v>-0.89410002574364011</v>
      </c>
      <c r="G25" s="14">
        <v>69</v>
      </c>
      <c r="H25" s="14">
        <v>9</v>
      </c>
      <c r="I25" s="15">
        <f t="shared" si="2"/>
        <v>7.666666666666667</v>
      </c>
      <c r="J25" s="15">
        <v>6</v>
      </c>
      <c r="K25" s="15">
        <v>2</v>
      </c>
      <c r="L25" s="12">
        <v>4017.39</v>
      </c>
      <c r="M25" s="14">
        <v>745</v>
      </c>
      <c r="N25" s="16">
        <v>45597</v>
      </c>
      <c r="O25" s="22" t="s">
        <v>88</v>
      </c>
    </row>
    <row r="26" spans="1:15" s="53" customFormat="1" ht="24.95" customHeight="1">
      <c r="A26" s="10">
        <v>24</v>
      </c>
      <c r="B26" s="14">
        <v>19</v>
      </c>
      <c r="C26" s="11" t="s">
        <v>245</v>
      </c>
      <c r="D26" s="12">
        <v>264</v>
      </c>
      <c r="E26" s="12">
        <v>1662</v>
      </c>
      <c r="F26" s="13">
        <f t="shared" si="3"/>
        <v>-0.84115523465703967</v>
      </c>
      <c r="G26" s="14">
        <v>53</v>
      </c>
      <c r="H26" s="15" t="s">
        <v>15</v>
      </c>
      <c r="I26" s="15" t="s">
        <v>15</v>
      </c>
      <c r="J26" s="15">
        <v>2</v>
      </c>
      <c r="K26" s="15">
        <v>5</v>
      </c>
      <c r="L26" s="12">
        <v>53214</v>
      </c>
      <c r="M26" s="14">
        <v>10333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4">
        <v>17</v>
      </c>
      <c r="C27" s="18" t="s">
        <v>276</v>
      </c>
      <c r="D27" s="12">
        <v>240.2</v>
      </c>
      <c r="E27" s="12">
        <v>2064.6</v>
      </c>
      <c r="F27" s="13">
        <f t="shared" si="3"/>
        <v>-0.88365785139978681</v>
      </c>
      <c r="G27" s="14">
        <v>35</v>
      </c>
      <c r="H27" s="14">
        <v>1</v>
      </c>
      <c r="I27" s="15">
        <f>G27/H27</f>
        <v>35</v>
      </c>
      <c r="J27" s="15">
        <v>1</v>
      </c>
      <c r="K27" s="15">
        <v>3</v>
      </c>
      <c r="L27" s="12">
        <v>12399.18</v>
      </c>
      <c r="M27" s="14">
        <v>1820</v>
      </c>
      <c r="N27" s="16">
        <v>45590</v>
      </c>
      <c r="O27" s="22" t="s">
        <v>11</v>
      </c>
    </row>
    <row r="28" spans="1:15" s="53" customFormat="1" ht="24.95" customHeight="1">
      <c r="A28" s="10">
        <v>26</v>
      </c>
      <c r="B28" s="14">
        <v>23</v>
      </c>
      <c r="C28" s="18" t="s">
        <v>289</v>
      </c>
      <c r="D28" s="12">
        <v>232.8</v>
      </c>
      <c r="E28" s="12">
        <v>372.2</v>
      </c>
      <c r="F28" s="13">
        <f t="shared" si="3"/>
        <v>-0.37452982267598062</v>
      </c>
      <c r="G28" s="14">
        <v>31</v>
      </c>
      <c r="H28" s="14">
        <v>4</v>
      </c>
      <c r="I28" s="15">
        <f>G28/H28</f>
        <v>7.75</v>
      </c>
      <c r="J28" s="15">
        <v>3</v>
      </c>
      <c r="K28" s="15">
        <v>2</v>
      </c>
      <c r="L28" s="12">
        <v>764</v>
      </c>
      <c r="M28" s="14">
        <v>119</v>
      </c>
      <c r="N28" s="16">
        <v>45597</v>
      </c>
      <c r="O28" s="22" t="s">
        <v>23</v>
      </c>
    </row>
    <row r="29" spans="1:15" s="53" customFormat="1" ht="24.95" customHeight="1">
      <c r="A29" s="10">
        <v>27</v>
      </c>
      <c r="B29" s="14">
        <v>24</v>
      </c>
      <c r="C29" s="18" t="s">
        <v>282</v>
      </c>
      <c r="D29" s="12">
        <v>165.2</v>
      </c>
      <c r="E29" s="12">
        <v>125.5</v>
      </c>
      <c r="F29" s="13">
        <f t="shared" si="3"/>
        <v>0.3163346613545816</v>
      </c>
      <c r="G29" s="14">
        <v>26</v>
      </c>
      <c r="H29" s="14">
        <v>10</v>
      </c>
      <c r="I29" s="15">
        <f>G29/H29</f>
        <v>2.6</v>
      </c>
      <c r="J29" s="15">
        <v>6</v>
      </c>
      <c r="K29" s="15">
        <v>2</v>
      </c>
      <c r="L29" s="12">
        <v>584.79999999999995</v>
      </c>
      <c r="M29" s="14">
        <v>82</v>
      </c>
      <c r="N29" s="16">
        <v>45597</v>
      </c>
      <c r="O29" s="22" t="s">
        <v>240</v>
      </c>
    </row>
    <row r="30" spans="1:15" s="53" customFormat="1" ht="24.95" customHeight="1">
      <c r="A30" s="10">
        <v>28</v>
      </c>
      <c r="B30" s="14">
        <v>27</v>
      </c>
      <c r="C30" s="11" t="s">
        <v>246</v>
      </c>
      <c r="D30" s="12">
        <v>129.79</v>
      </c>
      <c r="E30" s="12">
        <v>70</v>
      </c>
      <c r="F30" s="13">
        <f t="shared" si="3"/>
        <v>0.85414285714285698</v>
      </c>
      <c r="G30" s="14">
        <v>38</v>
      </c>
      <c r="H30" s="14">
        <v>1</v>
      </c>
      <c r="I30" s="15">
        <f>G30/H30</f>
        <v>38</v>
      </c>
      <c r="J30" s="15">
        <v>1</v>
      </c>
      <c r="K30" s="15">
        <v>6</v>
      </c>
      <c r="L30" s="12">
        <v>1485.26</v>
      </c>
      <c r="M30" s="14">
        <v>289</v>
      </c>
      <c r="N30" s="16">
        <v>45569</v>
      </c>
      <c r="O30" s="22" t="s">
        <v>240</v>
      </c>
    </row>
    <row r="31" spans="1:15" s="53" customFormat="1" ht="24.95" customHeight="1">
      <c r="A31" s="10">
        <v>29</v>
      </c>
      <c r="B31" s="14">
        <v>25</v>
      </c>
      <c r="C31" s="18" t="s">
        <v>213</v>
      </c>
      <c r="D31" s="12">
        <v>20</v>
      </c>
      <c r="E31" s="12">
        <v>124</v>
      </c>
      <c r="F31" s="13">
        <f t="shared" si="3"/>
        <v>-0.83870967741935487</v>
      </c>
      <c r="G31" s="14">
        <v>4</v>
      </c>
      <c r="H31" s="15" t="s">
        <v>15</v>
      </c>
      <c r="I31" s="15" t="s">
        <v>15</v>
      </c>
      <c r="J31" s="15">
        <v>1</v>
      </c>
      <c r="K31" s="15" t="s">
        <v>15</v>
      </c>
      <c r="L31" s="12">
        <v>7585</v>
      </c>
      <c r="M31" s="14">
        <v>1692</v>
      </c>
      <c r="N31" s="16">
        <v>45548</v>
      </c>
      <c r="O31" s="22" t="s">
        <v>13</v>
      </c>
    </row>
    <row r="32" spans="1:15" s="53" customFormat="1" ht="24.95" customHeight="1">
      <c r="A32" s="10">
        <v>30</v>
      </c>
      <c r="B32" s="12" t="s">
        <v>15</v>
      </c>
      <c r="C32" s="18" t="s">
        <v>273</v>
      </c>
      <c r="D32" s="12">
        <v>20</v>
      </c>
      <c r="E32" s="12" t="s">
        <v>15</v>
      </c>
      <c r="F32" s="13" t="s">
        <v>15</v>
      </c>
      <c r="G32" s="14">
        <v>4</v>
      </c>
      <c r="H32" s="14" t="s">
        <v>15</v>
      </c>
      <c r="I32" s="15" t="s">
        <v>15</v>
      </c>
      <c r="J32" s="15">
        <v>1</v>
      </c>
      <c r="K32" s="15" t="s">
        <v>15</v>
      </c>
      <c r="L32" s="12">
        <v>3868</v>
      </c>
      <c r="M32" s="14">
        <v>572</v>
      </c>
      <c r="N32" s="16">
        <v>45590</v>
      </c>
      <c r="O32" s="22" t="s">
        <v>13</v>
      </c>
    </row>
    <row r="33" spans="1:15" ht="24.95" customHeight="1">
      <c r="A33" s="34" t="s">
        <v>24</v>
      </c>
      <c r="B33" s="50" t="s">
        <v>24</v>
      </c>
      <c r="C33" s="35" t="s">
        <v>107</v>
      </c>
      <c r="D33" s="36">
        <f>SUBTOTAL(109,Table13234567891011121314151617181926192021222324[Pajamos 
(GBO)])</f>
        <v>344369.79000000004</v>
      </c>
      <c r="E33" s="36" t="s">
        <v>292</v>
      </c>
      <c r="F33" s="37">
        <f t="shared" ref="F33" si="4">(D33-E33)/E33</f>
        <v>-5.4388964706722179E-2</v>
      </c>
      <c r="G33" s="38">
        <f>SUBTOTAL(109,Table13234567891011121314151617181926192021222324[Žiūrovų sk. 
(ADM)])</f>
        <v>49817</v>
      </c>
      <c r="H33" s="34"/>
      <c r="I33" s="34"/>
      <c r="J33" s="34"/>
      <c r="K33" s="43"/>
      <c r="L33" s="39"/>
      <c r="M33" s="50"/>
      <c r="N33" s="34"/>
      <c r="O33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66751-55AD-454E-A8A8-23937188A37B}">
  <dimension ref="A1:O40"/>
  <sheetViews>
    <sheetView zoomScale="60" zoomScaleNormal="60" workbookViewId="0">
      <selection activeCell="M16" sqref="M16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285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4">
        <v>1</v>
      </c>
      <c r="B3" s="14" t="s">
        <v>17</v>
      </c>
      <c r="C3" s="52" t="s">
        <v>283</v>
      </c>
      <c r="D3" s="6">
        <v>106849</v>
      </c>
      <c r="E3" s="13" t="s">
        <v>15</v>
      </c>
      <c r="F3" s="13" t="s">
        <v>15</v>
      </c>
      <c r="G3" s="7">
        <v>14520</v>
      </c>
      <c r="H3" s="7">
        <v>99</v>
      </c>
      <c r="I3" s="8">
        <f t="shared" ref="I3:I20" si="0">G3/H3</f>
        <v>146.66666666666666</v>
      </c>
      <c r="J3" s="15" t="s">
        <v>15</v>
      </c>
      <c r="K3" s="8">
        <v>1</v>
      </c>
      <c r="L3" s="6">
        <v>106849</v>
      </c>
      <c r="M3" s="7">
        <v>14520</v>
      </c>
      <c r="N3" s="16">
        <v>45597</v>
      </c>
      <c r="O3" s="23" t="s">
        <v>284</v>
      </c>
    </row>
    <row r="4" spans="1:15" s="53" customFormat="1" ht="24.95" customHeight="1">
      <c r="A4" s="10">
        <v>2</v>
      </c>
      <c r="B4" s="10">
        <v>1</v>
      </c>
      <c r="C4" s="18" t="s">
        <v>275</v>
      </c>
      <c r="D4" s="12">
        <v>81595.53</v>
      </c>
      <c r="E4" s="12">
        <v>113657.37</v>
      </c>
      <c r="F4" s="13">
        <f>(D4-E4)/E4</f>
        <v>-0.28209204559281986</v>
      </c>
      <c r="G4" s="14">
        <v>9582</v>
      </c>
      <c r="H4" s="14">
        <v>130</v>
      </c>
      <c r="I4" s="15">
        <f t="shared" si="0"/>
        <v>73.707692307692312</v>
      </c>
      <c r="J4" s="15">
        <v>12</v>
      </c>
      <c r="K4" s="15">
        <v>2</v>
      </c>
      <c r="L4" s="12">
        <v>293550.90000000002</v>
      </c>
      <c r="M4" s="14">
        <v>37022</v>
      </c>
      <c r="N4" s="16">
        <v>45590</v>
      </c>
      <c r="O4" s="27" t="s">
        <v>11</v>
      </c>
    </row>
    <row r="5" spans="1:15" s="53" customFormat="1" ht="24.95" customHeight="1">
      <c r="A5" s="4">
        <v>3</v>
      </c>
      <c r="B5" s="10">
        <v>2</v>
      </c>
      <c r="C5" s="18" t="s">
        <v>278</v>
      </c>
      <c r="D5" s="12">
        <v>50154.37</v>
      </c>
      <c r="E5" s="12">
        <v>48800.92</v>
      </c>
      <c r="F5" s="13">
        <f>(D5-E5)/E5</f>
        <v>2.7734108291401154E-2</v>
      </c>
      <c r="G5" s="14">
        <v>8700</v>
      </c>
      <c r="H5" s="14">
        <v>157</v>
      </c>
      <c r="I5" s="15">
        <f t="shared" si="0"/>
        <v>55.414012738853501</v>
      </c>
      <c r="J5" s="15">
        <v>23</v>
      </c>
      <c r="K5" s="15">
        <v>2</v>
      </c>
      <c r="L5" s="12">
        <v>150118.18</v>
      </c>
      <c r="M5" s="14">
        <v>27321</v>
      </c>
      <c r="N5" s="16">
        <v>45590</v>
      </c>
      <c r="O5" s="22" t="s">
        <v>45</v>
      </c>
    </row>
    <row r="6" spans="1:15" s="53" customFormat="1" ht="24.95" customHeight="1">
      <c r="A6" s="10">
        <v>4</v>
      </c>
      <c r="B6" s="14" t="s">
        <v>17</v>
      </c>
      <c r="C6" s="18" t="s">
        <v>286</v>
      </c>
      <c r="D6" s="12">
        <v>18683.27</v>
      </c>
      <c r="E6" s="12" t="s">
        <v>15</v>
      </c>
      <c r="F6" s="13" t="s">
        <v>15</v>
      </c>
      <c r="G6" s="14">
        <v>2610</v>
      </c>
      <c r="H6" s="14">
        <v>58</v>
      </c>
      <c r="I6" s="15">
        <f t="shared" si="0"/>
        <v>45</v>
      </c>
      <c r="J6" s="15">
        <v>18</v>
      </c>
      <c r="K6" s="15">
        <v>1</v>
      </c>
      <c r="L6" s="12">
        <v>20217.47</v>
      </c>
      <c r="M6" s="14">
        <v>2820</v>
      </c>
      <c r="N6" s="16">
        <v>45597</v>
      </c>
      <c r="O6" s="22" t="s">
        <v>11</v>
      </c>
    </row>
    <row r="7" spans="1:15" s="53" customFormat="1" ht="24.95" customHeight="1">
      <c r="A7" s="4">
        <v>5</v>
      </c>
      <c r="B7" s="10">
        <v>6</v>
      </c>
      <c r="C7" s="18" t="s">
        <v>229</v>
      </c>
      <c r="D7" s="12">
        <v>17768.96</v>
      </c>
      <c r="E7" s="12">
        <v>15441.82</v>
      </c>
      <c r="F7" s="13">
        <f>(D7-E7)/E7</f>
        <v>0.15070373828991657</v>
      </c>
      <c r="G7" s="14">
        <v>3167</v>
      </c>
      <c r="H7" s="14">
        <v>45</v>
      </c>
      <c r="I7" s="15">
        <f t="shared" si="0"/>
        <v>70.37777777777778</v>
      </c>
      <c r="J7" s="15">
        <v>9</v>
      </c>
      <c r="K7" s="15">
        <v>6</v>
      </c>
      <c r="L7" s="12">
        <v>250270.42</v>
      </c>
      <c r="M7" s="14">
        <v>45896</v>
      </c>
      <c r="N7" s="16">
        <v>45562</v>
      </c>
      <c r="O7" s="27" t="s">
        <v>11</v>
      </c>
    </row>
    <row r="8" spans="1:15" s="53" customFormat="1" ht="24.95" customHeight="1">
      <c r="A8" s="10">
        <v>6</v>
      </c>
      <c r="B8" s="10">
        <v>3</v>
      </c>
      <c r="C8" s="11" t="s">
        <v>267</v>
      </c>
      <c r="D8" s="12">
        <v>15329.06</v>
      </c>
      <c r="E8" s="12">
        <v>27002.26</v>
      </c>
      <c r="F8" s="13">
        <f>(D8-E8)/E8</f>
        <v>-0.43230455524833844</v>
      </c>
      <c r="G8" s="14">
        <v>2088</v>
      </c>
      <c r="H8" s="14">
        <v>48</v>
      </c>
      <c r="I8" s="15">
        <f t="shared" si="0"/>
        <v>43.5</v>
      </c>
      <c r="J8" s="15">
        <v>9</v>
      </c>
      <c r="K8" s="15">
        <v>3</v>
      </c>
      <c r="L8" s="12">
        <v>148342.71</v>
      </c>
      <c r="M8" s="14">
        <v>20037</v>
      </c>
      <c r="N8" s="16">
        <v>45583</v>
      </c>
      <c r="O8" s="22" t="s">
        <v>115</v>
      </c>
    </row>
    <row r="9" spans="1:15" s="53" customFormat="1" ht="24.95" customHeight="1">
      <c r="A9" s="4">
        <v>7</v>
      </c>
      <c r="B9" s="10">
        <v>4</v>
      </c>
      <c r="C9" s="18" t="s">
        <v>274</v>
      </c>
      <c r="D9" s="12">
        <v>14911.23</v>
      </c>
      <c r="E9" s="12">
        <v>21715.01</v>
      </c>
      <c r="F9" s="13">
        <f>(D9-E9)/E9</f>
        <v>-0.31332152276236575</v>
      </c>
      <c r="G9" s="14">
        <v>2046</v>
      </c>
      <c r="H9" s="14">
        <v>54</v>
      </c>
      <c r="I9" s="15">
        <f t="shared" si="0"/>
        <v>37.888888888888886</v>
      </c>
      <c r="J9" s="15">
        <v>13</v>
      </c>
      <c r="K9" s="15">
        <v>2</v>
      </c>
      <c r="L9" s="12">
        <v>54425.3</v>
      </c>
      <c r="M9" s="14">
        <v>7794</v>
      </c>
      <c r="N9" s="16">
        <v>45590</v>
      </c>
      <c r="O9" s="22" t="s">
        <v>14</v>
      </c>
    </row>
    <row r="10" spans="1:15" s="53" customFormat="1" ht="24.95" customHeight="1">
      <c r="A10" s="10">
        <v>8</v>
      </c>
      <c r="B10" s="14" t="s">
        <v>17</v>
      </c>
      <c r="C10" s="18" t="s">
        <v>287</v>
      </c>
      <c r="D10" s="12">
        <v>10433.85</v>
      </c>
      <c r="E10" s="12" t="s">
        <v>15</v>
      </c>
      <c r="F10" s="13" t="s">
        <v>15</v>
      </c>
      <c r="G10" s="14">
        <v>1903</v>
      </c>
      <c r="H10" s="14">
        <v>88</v>
      </c>
      <c r="I10" s="15">
        <f t="shared" si="0"/>
        <v>21.625</v>
      </c>
      <c r="J10" s="15">
        <v>16</v>
      </c>
      <c r="K10" s="15">
        <v>1</v>
      </c>
      <c r="L10" s="12">
        <v>10433.85</v>
      </c>
      <c r="M10" s="14">
        <v>1903</v>
      </c>
      <c r="N10" s="16">
        <v>45597</v>
      </c>
      <c r="O10" s="22" t="s">
        <v>11</v>
      </c>
    </row>
    <row r="11" spans="1:15" s="53" customFormat="1" ht="24.95" customHeight="1">
      <c r="A11" s="4">
        <v>9</v>
      </c>
      <c r="B11" s="10">
        <v>5</v>
      </c>
      <c r="C11" s="18" t="s">
        <v>277</v>
      </c>
      <c r="D11" s="12">
        <v>9255.2999999999993</v>
      </c>
      <c r="E11" s="12">
        <v>17807.04</v>
      </c>
      <c r="F11" s="13">
        <f>(D11-E11)/E11</f>
        <v>-0.48024489190791964</v>
      </c>
      <c r="G11" s="14">
        <v>1251</v>
      </c>
      <c r="H11" s="14">
        <v>30</v>
      </c>
      <c r="I11" s="15">
        <f t="shared" si="0"/>
        <v>41.7</v>
      </c>
      <c r="J11" s="15">
        <v>11</v>
      </c>
      <c r="K11" s="15">
        <v>2</v>
      </c>
      <c r="L11" s="12">
        <v>42514.47</v>
      </c>
      <c r="M11" s="14">
        <v>5894</v>
      </c>
      <c r="N11" s="16">
        <v>45590</v>
      </c>
      <c r="O11" s="22" t="s">
        <v>220</v>
      </c>
    </row>
    <row r="12" spans="1:15" s="53" customFormat="1" ht="24.95" customHeight="1">
      <c r="A12" s="10">
        <v>10</v>
      </c>
      <c r="B12" s="10">
        <v>8</v>
      </c>
      <c r="C12" s="11" t="s">
        <v>250</v>
      </c>
      <c r="D12" s="12">
        <v>6763.27</v>
      </c>
      <c r="E12" s="12">
        <v>9733.61</v>
      </c>
      <c r="F12" s="13">
        <f>(D12-E12)/E12</f>
        <v>-0.30516324364752645</v>
      </c>
      <c r="G12" s="14">
        <v>1102</v>
      </c>
      <c r="H12" s="14">
        <v>36</v>
      </c>
      <c r="I12" s="15">
        <f t="shared" si="0"/>
        <v>30.611111111111111</v>
      </c>
      <c r="J12" s="15">
        <v>10</v>
      </c>
      <c r="K12" s="15">
        <v>3</v>
      </c>
      <c r="L12" s="12">
        <v>59843.28</v>
      </c>
      <c r="M12" s="14">
        <v>11354</v>
      </c>
      <c r="N12" s="16">
        <v>45583</v>
      </c>
      <c r="O12" s="22" t="s">
        <v>11</v>
      </c>
    </row>
    <row r="13" spans="1:15" s="53" customFormat="1" ht="24.95" customHeight="1">
      <c r="A13" s="4">
        <v>11</v>
      </c>
      <c r="B13" s="10">
        <v>10</v>
      </c>
      <c r="C13" s="18" t="s">
        <v>241</v>
      </c>
      <c r="D13" s="12">
        <v>5212.67</v>
      </c>
      <c r="E13" s="12">
        <v>5384.17</v>
      </c>
      <c r="F13" s="13">
        <f>(D13-E13)/E13</f>
        <v>-3.1852634667924672E-2</v>
      </c>
      <c r="G13" s="14">
        <v>684</v>
      </c>
      <c r="H13" s="14">
        <v>14</v>
      </c>
      <c r="I13" s="15">
        <f t="shared" si="0"/>
        <v>48.857142857142854</v>
      </c>
      <c r="J13" s="15">
        <v>5</v>
      </c>
      <c r="K13" s="15">
        <v>6</v>
      </c>
      <c r="L13" s="12">
        <v>113369.97000000002</v>
      </c>
      <c r="M13" s="14">
        <v>16792</v>
      </c>
      <c r="N13" s="16">
        <v>45562</v>
      </c>
      <c r="O13" s="27" t="s">
        <v>14</v>
      </c>
    </row>
    <row r="14" spans="1:15" s="53" customFormat="1" ht="24.95" customHeight="1">
      <c r="A14" s="10">
        <v>12</v>
      </c>
      <c r="B14" s="14" t="s">
        <v>17</v>
      </c>
      <c r="C14" s="18" t="s">
        <v>290</v>
      </c>
      <c r="D14" s="12">
        <v>4814.72</v>
      </c>
      <c r="E14" s="12" t="s">
        <v>15</v>
      </c>
      <c r="F14" s="13" t="s">
        <v>15</v>
      </c>
      <c r="G14" s="14">
        <v>634</v>
      </c>
      <c r="H14" s="14">
        <v>33</v>
      </c>
      <c r="I14" s="15">
        <f t="shared" si="0"/>
        <v>19.212121212121211</v>
      </c>
      <c r="J14" s="15">
        <v>10</v>
      </c>
      <c r="K14" s="15">
        <v>1</v>
      </c>
      <c r="L14" s="12">
        <v>4814.72</v>
      </c>
      <c r="M14" s="14">
        <v>634</v>
      </c>
      <c r="N14" s="16">
        <v>45597</v>
      </c>
      <c r="O14" s="22" t="s">
        <v>19</v>
      </c>
    </row>
    <row r="15" spans="1:15" s="53" customFormat="1" ht="24.95" customHeight="1">
      <c r="A15" s="4">
        <v>13</v>
      </c>
      <c r="B15" s="10">
        <v>7</v>
      </c>
      <c r="C15" s="18" t="s">
        <v>258</v>
      </c>
      <c r="D15" s="12">
        <v>4540.6000000000004</v>
      </c>
      <c r="E15" s="12">
        <v>9801.4500000000007</v>
      </c>
      <c r="F15" s="13">
        <f>(D15-E15)/E15</f>
        <v>-0.53674201266139199</v>
      </c>
      <c r="G15" s="14">
        <v>622</v>
      </c>
      <c r="H15" s="14">
        <v>18</v>
      </c>
      <c r="I15" s="15">
        <f t="shared" si="0"/>
        <v>34.555555555555557</v>
      </c>
      <c r="J15" s="15">
        <v>4</v>
      </c>
      <c r="K15" s="15">
        <v>4</v>
      </c>
      <c r="L15" s="12">
        <v>76260.31</v>
      </c>
      <c r="M15" s="14">
        <v>10974</v>
      </c>
      <c r="N15" s="16">
        <v>45576</v>
      </c>
      <c r="O15" s="27" t="s">
        <v>259</v>
      </c>
    </row>
    <row r="16" spans="1:15" s="53" customFormat="1" ht="24.95" customHeight="1">
      <c r="A16" s="10">
        <v>14</v>
      </c>
      <c r="B16" s="14" t="s">
        <v>17</v>
      </c>
      <c r="C16" s="18" t="s">
        <v>291</v>
      </c>
      <c r="D16" s="12">
        <v>3460.32</v>
      </c>
      <c r="E16" s="12" t="s">
        <v>15</v>
      </c>
      <c r="F16" s="13" t="s">
        <v>15</v>
      </c>
      <c r="G16" s="14">
        <v>633</v>
      </c>
      <c r="H16" s="14">
        <v>59</v>
      </c>
      <c r="I16" s="15">
        <f t="shared" si="0"/>
        <v>10.728813559322035</v>
      </c>
      <c r="J16" s="15">
        <v>14</v>
      </c>
      <c r="K16" s="15">
        <v>1</v>
      </c>
      <c r="L16" s="12">
        <v>3460.32</v>
      </c>
      <c r="M16" s="14">
        <v>633</v>
      </c>
      <c r="N16" s="16">
        <v>45597</v>
      </c>
      <c r="O16" s="22" t="s">
        <v>88</v>
      </c>
    </row>
    <row r="17" spans="1:15" s="53" customFormat="1" ht="24.95" customHeight="1">
      <c r="A17" s="4">
        <v>15</v>
      </c>
      <c r="B17" s="10">
        <v>12</v>
      </c>
      <c r="C17" s="11" t="s">
        <v>268</v>
      </c>
      <c r="D17" s="12">
        <v>3388.96</v>
      </c>
      <c r="E17" s="12">
        <v>4870.01</v>
      </c>
      <c r="F17" s="13">
        <f t="shared" ref="F17:F24" si="1">(D17-E17)/E17</f>
        <v>-0.3041164186521178</v>
      </c>
      <c r="G17" s="14">
        <v>496</v>
      </c>
      <c r="H17" s="14">
        <v>12</v>
      </c>
      <c r="I17" s="15">
        <f t="shared" si="0"/>
        <v>41.333333333333336</v>
      </c>
      <c r="J17" s="15">
        <v>7</v>
      </c>
      <c r="K17" s="15">
        <v>3</v>
      </c>
      <c r="L17" s="12">
        <v>26770.52</v>
      </c>
      <c r="M17" s="14">
        <v>4080</v>
      </c>
      <c r="N17" s="16">
        <v>45583</v>
      </c>
      <c r="O17" s="22" t="s">
        <v>220</v>
      </c>
    </row>
    <row r="18" spans="1:15" s="53" customFormat="1" ht="24.95" customHeight="1">
      <c r="A18" s="10">
        <v>16</v>
      </c>
      <c r="B18" s="10">
        <v>15</v>
      </c>
      <c r="C18" s="11" t="s">
        <v>122</v>
      </c>
      <c r="D18" s="12">
        <v>2952.32</v>
      </c>
      <c r="E18" s="12">
        <v>3099.83</v>
      </c>
      <c r="F18" s="13">
        <f t="shared" si="1"/>
        <v>-4.7586480548933253E-2</v>
      </c>
      <c r="G18" s="14">
        <v>541</v>
      </c>
      <c r="H18" s="14">
        <v>6</v>
      </c>
      <c r="I18" s="15">
        <f t="shared" si="0"/>
        <v>90.166666666666671</v>
      </c>
      <c r="J18" s="15">
        <v>2</v>
      </c>
      <c r="K18" s="15">
        <v>18</v>
      </c>
      <c r="L18" s="12">
        <v>1199234.6399999999</v>
      </c>
      <c r="M18" s="14">
        <v>208383</v>
      </c>
      <c r="N18" s="16">
        <v>45478</v>
      </c>
      <c r="O18" s="22" t="s">
        <v>45</v>
      </c>
    </row>
    <row r="19" spans="1:15" s="53" customFormat="1" ht="24.95" customHeight="1">
      <c r="A19" s="4">
        <v>17</v>
      </c>
      <c r="B19" s="10">
        <v>11</v>
      </c>
      <c r="C19" s="18" t="s">
        <v>276</v>
      </c>
      <c r="D19" s="12">
        <v>2064.6</v>
      </c>
      <c r="E19" s="12">
        <v>5338.51</v>
      </c>
      <c r="F19" s="13">
        <f t="shared" si="1"/>
        <v>-0.61326287672028346</v>
      </c>
      <c r="G19" s="14">
        <v>272</v>
      </c>
      <c r="H19" s="14">
        <v>10</v>
      </c>
      <c r="I19" s="15">
        <f t="shared" si="0"/>
        <v>27.2</v>
      </c>
      <c r="J19" s="15">
        <v>6</v>
      </c>
      <c r="K19" s="15">
        <v>2</v>
      </c>
      <c r="L19" s="12">
        <v>11369.18</v>
      </c>
      <c r="M19" s="14">
        <v>1651</v>
      </c>
      <c r="N19" s="16">
        <v>45590</v>
      </c>
      <c r="O19" s="22" t="s">
        <v>11</v>
      </c>
    </row>
    <row r="20" spans="1:15" s="53" customFormat="1" ht="24.95" customHeight="1">
      <c r="A20" s="10">
        <v>18</v>
      </c>
      <c r="B20" s="10">
        <v>14</v>
      </c>
      <c r="C20" s="11" t="s">
        <v>249</v>
      </c>
      <c r="D20" s="12">
        <v>1684.68</v>
      </c>
      <c r="E20" s="12">
        <v>4511.08</v>
      </c>
      <c r="F20" s="13">
        <f t="shared" si="1"/>
        <v>-0.62654619292940927</v>
      </c>
      <c r="G20" s="14">
        <v>222</v>
      </c>
      <c r="H20" s="14">
        <v>7</v>
      </c>
      <c r="I20" s="15">
        <f t="shared" si="0"/>
        <v>31.714285714285715</v>
      </c>
      <c r="J20" s="15">
        <v>3</v>
      </c>
      <c r="K20" s="15">
        <v>5</v>
      </c>
      <c r="L20" s="12">
        <v>269829.76000000001</v>
      </c>
      <c r="M20" s="14">
        <v>34682</v>
      </c>
      <c r="N20" s="16">
        <v>45569</v>
      </c>
      <c r="O20" s="22" t="s">
        <v>12</v>
      </c>
    </row>
    <row r="21" spans="1:15" s="53" customFormat="1" ht="24.95" customHeight="1">
      <c r="A21" s="4">
        <v>19</v>
      </c>
      <c r="B21" s="10">
        <v>9</v>
      </c>
      <c r="C21" s="11" t="s">
        <v>245</v>
      </c>
      <c r="D21" s="12">
        <v>1662</v>
      </c>
      <c r="E21" s="12">
        <v>6512</v>
      </c>
      <c r="F21" s="13">
        <f t="shared" si="1"/>
        <v>-0.74477886977886976</v>
      </c>
      <c r="G21" s="14">
        <v>308</v>
      </c>
      <c r="H21" s="15" t="s">
        <v>15</v>
      </c>
      <c r="I21" s="15" t="s">
        <v>15</v>
      </c>
      <c r="J21" s="15">
        <v>5</v>
      </c>
      <c r="K21" s="15">
        <v>4</v>
      </c>
      <c r="L21" s="12">
        <v>52641</v>
      </c>
      <c r="M21" s="14">
        <v>10202</v>
      </c>
      <c r="N21" s="16">
        <v>45576</v>
      </c>
      <c r="O21" s="22" t="s">
        <v>13</v>
      </c>
    </row>
    <row r="22" spans="1:15" s="53" customFormat="1" ht="24.95" customHeight="1">
      <c r="A22" s="10">
        <v>20</v>
      </c>
      <c r="B22" s="10">
        <v>16</v>
      </c>
      <c r="C22" s="18" t="s">
        <v>206</v>
      </c>
      <c r="D22" s="12">
        <v>870</v>
      </c>
      <c r="E22" s="12">
        <v>2422.71</v>
      </c>
      <c r="F22" s="13">
        <f t="shared" si="1"/>
        <v>-0.64089800264992514</v>
      </c>
      <c r="G22" s="14">
        <v>133</v>
      </c>
      <c r="H22" s="14">
        <v>3</v>
      </c>
      <c r="I22" s="15">
        <f>G22/H22</f>
        <v>44.333333333333336</v>
      </c>
      <c r="J22" s="15">
        <v>1</v>
      </c>
      <c r="K22" s="15">
        <v>9</v>
      </c>
      <c r="L22" s="12">
        <v>214672.42</v>
      </c>
      <c r="M22" s="14">
        <v>31393</v>
      </c>
      <c r="N22" s="16">
        <v>45541</v>
      </c>
      <c r="O22" s="27" t="s">
        <v>12</v>
      </c>
    </row>
    <row r="23" spans="1:15" s="53" customFormat="1" ht="24.95" customHeight="1">
      <c r="A23" s="4">
        <v>21</v>
      </c>
      <c r="B23" s="10">
        <v>22</v>
      </c>
      <c r="C23" s="11" t="s">
        <v>266</v>
      </c>
      <c r="D23" s="12">
        <v>567.5</v>
      </c>
      <c r="E23" s="12">
        <v>351.8</v>
      </c>
      <c r="F23" s="13">
        <f t="shared" si="1"/>
        <v>0.61313246162592372</v>
      </c>
      <c r="G23" s="14">
        <v>92</v>
      </c>
      <c r="H23" s="14">
        <v>5</v>
      </c>
      <c r="I23" s="15">
        <f>G23/H23</f>
        <v>18.399999999999999</v>
      </c>
      <c r="J23" s="15">
        <v>4</v>
      </c>
      <c r="K23" s="15">
        <v>3</v>
      </c>
      <c r="L23" s="12">
        <v>2452.8000000000002</v>
      </c>
      <c r="M23" s="14" t="s">
        <v>288</v>
      </c>
      <c r="N23" s="16">
        <v>45583</v>
      </c>
      <c r="O23" s="22" t="s">
        <v>23</v>
      </c>
    </row>
    <row r="24" spans="1:15" s="53" customFormat="1" ht="24.95" customHeight="1">
      <c r="A24" s="10">
        <v>22</v>
      </c>
      <c r="B24" s="10">
        <v>20</v>
      </c>
      <c r="C24" s="18" t="s">
        <v>225</v>
      </c>
      <c r="D24" s="12">
        <v>430</v>
      </c>
      <c r="E24" s="12">
        <v>561.5</v>
      </c>
      <c r="F24" s="13">
        <f t="shared" si="1"/>
        <v>-0.23419412288512911</v>
      </c>
      <c r="G24" s="14">
        <v>57</v>
      </c>
      <c r="H24" s="14">
        <v>3</v>
      </c>
      <c r="I24" s="15">
        <f>G24/H24</f>
        <v>19</v>
      </c>
      <c r="J24" s="15">
        <v>1</v>
      </c>
      <c r="K24" s="15">
        <v>8</v>
      </c>
      <c r="L24" s="12">
        <v>111404.53</v>
      </c>
      <c r="M24" s="14">
        <v>16799</v>
      </c>
      <c r="N24" s="16">
        <v>45548</v>
      </c>
      <c r="O24" s="27" t="s">
        <v>11</v>
      </c>
    </row>
    <row r="25" spans="1:15" ht="24.95" customHeight="1">
      <c r="A25" s="4">
        <v>23</v>
      </c>
      <c r="B25" s="14" t="s">
        <v>17</v>
      </c>
      <c r="C25" s="18" t="s">
        <v>289</v>
      </c>
      <c r="D25" s="12">
        <v>372.2</v>
      </c>
      <c r="E25" s="12" t="s">
        <v>15</v>
      </c>
      <c r="F25" s="13" t="s">
        <v>15</v>
      </c>
      <c r="G25" s="14">
        <v>58</v>
      </c>
      <c r="H25" s="14">
        <v>6</v>
      </c>
      <c r="I25" s="15">
        <f>G25/H25</f>
        <v>9.6666666666666661</v>
      </c>
      <c r="J25" s="15">
        <v>4</v>
      </c>
      <c r="K25" s="15">
        <v>1</v>
      </c>
      <c r="L25" s="12">
        <v>372.2</v>
      </c>
      <c r="M25" s="14">
        <v>58</v>
      </c>
      <c r="N25" s="16">
        <v>45597</v>
      </c>
      <c r="O25" s="22" t="s">
        <v>23</v>
      </c>
    </row>
    <row r="26" spans="1:15" s="53" customFormat="1" ht="24.95" customHeight="1">
      <c r="A26" s="10">
        <v>24</v>
      </c>
      <c r="B26" s="14" t="s">
        <v>17</v>
      </c>
      <c r="C26" s="18" t="s">
        <v>282</v>
      </c>
      <c r="D26" s="12">
        <v>125.5</v>
      </c>
      <c r="E26" s="13" t="s">
        <v>15</v>
      </c>
      <c r="F26" s="13" t="s">
        <v>15</v>
      </c>
      <c r="G26" s="14">
        <v>24</v>
      </c>
      <c r="H26" s="14">
        <v>4</v>
      </c>
      <c r="I26" s="15">
        <f>G26/H26</f>
        <v>6</v>
      </c>
      <c r="J26" s="15">
        <v>4</v>
      </c>
      <c r="K26" s="15">
        <v>1</v>
      </c>
      <c r="L26" s="12">
        <v>125.5</v>
      </c>
      <c r="M26" s="14">
        <v>24</v>
      </c>
      <c r="N26" s="16">
        <v>45597</v>
      </c>
      <c r="O26" s="22" t="s">
        <v>240</v>
      </c>
    </row>
    <row r="27" spans="1:15" s="53" customFormat="1" ht="24.95" customHeight="1">
      <c r="A27" s="4">
        <v>25</v>
      </c>
      <c r="B27" s="10">
        <v>27</v>
      </c>
      <c r="C27" s="18" t="s">
        <v>213</v>
      </c>
      <c r="D27" s="12">
        <v>124</v>
      </c>
      <c r="E27" s="12">
        <v>222</v>
      </c>
      <c r="F27" s="13">
        <f>(D27-E27)/E27</f>
        <v>-0.44144144144144143</v>
      </c>
      <c r="G27" s="14">
        <v>25</v>
      </c>
      <c r="H27" s="15" t="s">
        <v>15</v>
      </c>
      <c r="I27" s="15" t="s">
        <v>15</v>
      </c>
      <c r="J27" s="15">
        <v>2</v>
      </c>
      <c r="K27" s="15" t="s">
        <v>15</v>
      </c>
      <c r="L27" s="12">
        <v>7565</v>
      </c>
      <c r="M27" s="14">
        <v>1688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18</v>
      </c>
      <c r="C28" s="18" t="s">
        <v>205</v>
      </c>
      <c r="D28" s="12">
        <v>75</v>
      </c>
      <c r="E28" s="12">
        <v>1046.48</v>
      </c>
      <c r="F28" s="13">
        <f>(D28-E28)/E28</f>
        <v>-0.92833116734194632</v>
      </c>
      <c r="G28" s="14">
        <v>15</v>
      </c>
      <c r="H28" s="14">
        <v>1</v>
      </c>
      <c r="I28" s="15">
        <f>G28/H28</f>
        <v>15</v>
      </c>
      <c r="J28" s="15">
        <v>1</v>
      </c>
      <c r="K28" s="13" t="s">
        <v>15</v>
      </c>
      <c r="L28" s="12">
        <v>44140.859999999993</v>
      </c>
      <c r="M28" s="14">
        <v>8714</v>
      </c>
      <c r="N28" s="16">
        <v>45541</v>
      </c>
      <c r="O28" s="22" t="s">
        <v>14</v>
      </c>
    </row>
    <row r="29" spans="1:15" s="53" customFormat="1" ht="24.95" customHeight="1">
      <c r="A29" s="4">
        <v>27</v>
      </c>
      <c r="B29" s="10">
        <v>29</v>
      </c>
      <c r="C29" s="11" t="s">
        <v>246</v>
      </c>
      <c r="D29" s="12">
        <v>70</v>
      </c>
      <c r="E29" s="12">
        <v>52</v>
      </c>
      <c r="F29" s="13">
        <f>(D29-E29)/E29</f>
        <v>0.34615384615384615</v>
      </c>
      <c r="G29" s="14">
        <v>14</v>
      </c>
      <c r="H29" s="14">
        <v>1</v>
      </c>
      <c r="I29" s="15">
        <f>G29/H29</f>
        <v>14</v>
      </c>
      <c r="J29" s="15">
        <v>1</v>
      </c>
      <c r="K29" s="15">
        <v>5</v>
      </c>
      <c r="L29" s="12">
        <v>1343.79</v>
      </c>
      <c r="M29" s="14">
        <v>251</v>
      </c>
      <c r="N29" s="16">
        <v>45569</v>
      </c>
      <c r="O29" s="22" t="s">
        <v>240</v>
      </c>
    </row>
    <row r="30" spans="1:15" s="53" customFormat="1" ht="24.95" customHeight="1">
      <c r="A30" s="10">
        <v>28</v>
      </c>
      <c r="B30" s="12" t="s">
        <v>15</v>
      </c>
      <c r="C30" s="18" t="s">
        <v>144</v>
      </c>
      <c r="D30" s="12">
        <v>60</v>
      </c>
      <c r="E30" s="12" t="s">
        <v>15</v>
      </c>
      <c r="F30" s="13" t="s">
        <v>15</v>
      </c>
      <c r="G30" s="14">
        <v>15</v>
      </c>
      <c r="H30" s="14">
        <v>1</v>
      </c>
      <c r="I30" s="15">
        <f>G30/H30</f>
        <v>15</v>
      </c>
      <c r="J30" s="15">
        <v>1</v>
      </c>
      <c r="K30" s="15" t="s">
        <v>15</v>
      </c>
      <c r="L30" s="12">
        <v>162550.94</v>
      </c>
      <c r="M30" s="14">
        <v>23743</v>
      </c>
      <c r="N30" s="16">
        <v>45492</v>
      </c>
      <c r="O30" s="22" t="s">
        <v>102</v>
      </c>
    </row>
    <row r="31" spans="1:15" ht="24.95" customHeight="1">
      <c r="A31" s="34" t="s">
        <v>24</v>
      </c>
      <c r="B31" s="50" t="s">
        <v>24</v>
      </c>
      <c r="C31" s="35" t="s">
        <v>270</v>
      </c>
      <c r="D31" s="36">
        <f>SUBTOTAL(109,Table132345678910111213141516171819261920212223[Pajamos 
(GBO)])</f>
        <v>364218.90999999992</v>
      </c>
      <c r="E31" s="36" t="s">
        <v>281</v>
      </c>
      <c r="F31" s="37">
        <f t="shared" ref="F31" si="2">(D31-E31)/E31</f>
        <v>0.18280926972951353</v>
      </c>
      <c r="G31" s="38">
        <f>SUBTOTAL(109,Table132345678910111213141516171819261920212223[Žiūrovų sk. 
(ADM)])</f>
        <v>51814</v>
      </c>
      <c r="H31" s="34"/>
      <c r="I31" s="34"/>
      <c r="J31" s="34"/>
      <c r="K31" s="43"/>
      <c r="L31" s="39"/>
      <c r="M31" s="50"/>
      <c r="N31" s="34"/>
      <c r="O31" s="34" t="s">
        <v>24</v>
      </c>
    </row>
    <row r="33" customFormat="1" ht="12" hidden="1" customHeight="1"/>
    <row r="34" customFormat="1" ht="12" hidden="1" customHeight="1"/>
    <row r="35" customFormat="1" ht="12" hidden="1" customHeight="1"/>
    <row r="36" customFormat="1" ht="12" hidden="1" customHeight="1"/>
    <row r="37" customFormat="1" ht="12" hidden="1" customHeight="1"/>
    <row r="38" customFormat="1" ht="12" hidden="1" customHeight="1"/>
    <row r="39" customFormat="1" ht="12" hidden="1" customHeight="1"/>
    <row r="40" customFormat="1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6F83B-A28A-4EC7-8FAE-436E59A1A569}">
  <dimension ref="A1:O34"/>
  <sheetViews>
    <sheetView zoomScale="60" zoomScaleNormal="60" workbookViewId="0">
      <selection activeCell="C23" sqref="C23:O23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272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4" t="s">
        <v>17</v>
      </c>
      <c r="C3" s="18" t="s">
        <v>275</v>
      </c>
      <c r="D3" s="12">
        <v>113657.37</v>
      </c>
      <c r="E3" s="13" t="s">
        <v>15</v>
      </c>
      <c r="F3" s="13" t="s">
        <v>15</v>
      </c>
      <c r="G3" s="14">
        <v>13985</v>
      </c>
      <c r="H3" s="14">
        <v>153</v>
      </c>
      <c r="I3" s="15">
        <f t="shared" ref="I3:I10" si="0">G3/H3</f>
        <v>91.40522875816994</v>
      </c>
      <c r="J3" s="15">
        <v>14</v>
      </c>
      <c r="K3" s="15">
        <v>1</v>
      </c>
      <c r="L3" s="12">
        <v>131170.66</v>
      </c>
      <c r="M3" s="14">
        <v>16148</v>
      </c>
      <c r="N3" s="16">
        <v>45590</v>
      </c>
      <c r="O3" s="27" t="s">
        <v>11</v>
      </c>
    </row>
    <row r="4" spans="1:15" s="53" customFormat="1" ht="24.95" customHeight="1">
      <c r="A4" s="10">
        <v>2</v>
      </c>
      <c r="B4" s="14" t="s">
        <v>17</v>
      </c>
      <c r="C4" s="18" t="s">
        <v>278</v>
      </c>
      <c r="D4" s="12">
        <v>48800.92</v>
      </c>
      <c r="E4" s="12" t="s">
        <v>15</v>
      </c>
      <c r="F4" s="13" t="s">
        <v>15</v>
      </c>
      <c r="G4" s="14">
        <v>8733</v>
      </c>
      <c r="H4" s="14">
        <v>210</v>
      </c>
      <c r="I4" s="15">
        <f t="shared" si="0"/>
        <v>41.585714285714289</v>
      </c>
      <c r="J4" s="15">
        <v>26</v>
      </c>
      <c r="K4" s="15">
        <v>1</v>
      </c>
      <c r="L4" s="12">
        <v>51180.77</v>
      </c>
      <c r="M4" s="14">
        <v>9181</v>
      </c>
      <c r="N4" s="16">
        <v>45590</v>
      </c>
      <c r="O4" s="22" t="s">
        <v>45</v>
      </c>
    </row>
    <row r="5" spans="1:15" s="53" customFormat="1" ht="24.95" customHeight="1">
      <c r="A5" s="10">
        <v>3</v>
      </c>
      <c r="B5" s="14">
        <v>1</v>
      </c>
      <c r="C5" s="11" t="s">
        <v>267</v>
      </c>
      <c r="D5" s="12">
        <v>27002.26</v>
      </c>
      <c r="E5" s="12">
        <v>53772.97</v>
      </c>
      <c r="F5" s="13">
        <f>(D5-E5)/E5</f>
        <v>-0.49784696660794453</v>
      </c>
      <c r="G5" s="14">
        <v>3713</v>
      </c>
      <c r="H5" s="14">
        <v>64</v>
      </c>
      <c r="I5" s="15">
        <f t="shared" si="0"/>
        <v>58.015625</v>
      </c>
      <c r="J5" s="15">
        <v>13</v>
      </c>
      <c r="K5" s="15">
        <v>2</v>
      </c>
      <c r="L5" s="12">
        <v>105943.66</v>
      </c>
      <c r="M5" s="14">
        <v>13829</v>
      </c>
      <c r="N5" s="16">
        <v>45583</v>
      </c>
      <c r="O5" s="22" t="s">
        <v>115</v>
      </c>
    </row>
    <row r="6" spans="1:15" s="53" customFormat="1" ht="24.95" customHeight="1">
      <c r="A6" s="10">
        <v>4</v>
      </c>
      <c r="B6" s="14" t="s">
        <v>17</v>
      </c>
      <c r="C6" s="18" t="s">
        <v>274</v>
      </c>
      <c r="D6" s="12">
        <v>21715.01</v>
      </c>
      <c r="E6" s="13" t="s">
        <v>15</v>
      </c>
      <c r="F6" s="13" t="s">
        <v>15</v>
      </c>
      <c r="G6" s="14">
        <v>3054</v>
      </c>
      <c r="H6" s="14">
        <v>62</v>
      </c>
      <c r="I6" s="15">
        <f t="shared" si="0"/>
        <v>49.258064516129032</v>
      </c>
      <c r="J6" s="15">
        <v>16</v>
      </c>
      <c r="K6" s="15">
        <v>1</v>
      </c>
      <c r="L6" s="12">
        <v>27136.03</v>
      </c>
      <c r="M6" s="14">
        <v>3735</v>
      </c>
      <c r="N6" s="16">
        <v>45590</v>
      </c>
      <c r="O6" s="22" t="s">
        <v>14</v>
      </c>
    </row>
    <row r="7" spans="1:15" s="53" customFormat="1" ht="24.95" customHeight="1">
      <c r="A7" s="10">
        <v>5</v>
      </c>
      <c r="B7" s="14" t="s">
        <v>17</v>
      </c>
      <c r="C7" s="18" t="s">
        <v>277</v>
      </c>
      <c r="D7" s="12">
        <v>17807.04</v>
      </c>
      <c r="E7" s="12" t="s">
        <v>15</v>
      </c>
      <c r="F7" s="13" t="s">
        <v>15</v>
      </c>
      <c r="G7" s="14">
        <v>2450</v>
      </c>
      <c r="H7" s="14">
        <v>53</v>
      </c>
      <c r="I7" s="15">
        <f t="shared" si="0"/>
        <v>46.226415094339622</v>
      </c>
      <c r="J7" s="15">
        <v>14</v>
      </c>
      <c r="K7" s="15">
        <v>1</v>
      </c>
      <c r="L7" s="12">
        <v>17807.04</v>
      </c>
      <c r="M7" s="14">
        <v>2450</v>
      </c>
      <c r="N7" s="16">
        <v>45590</v>
      </c>
      <c r="O7" s="22" t="s">
        <v>220</v>
      </c>
    </row>
    <row r="8" spans="1:15" s="53" customFormat="1" ht="24.95" customHeight="1">
      <c r="A8" s="10">
        <v>6</v>
      </c>
      <c r="B8" s="14">
        <v>2</v>
      </c>
      <c r="C8" s="18" t="s">
        <v>229</v>
      </c>
      <c r="D8" s="12">
        <v>15441.82</v>
      </c>
      <c r="E8" s="12">
        <v>22067.63</v>
      </c>
      <c r="F8" s="13">
        <f>(D8-E8)/E8</f>
        <v>-0.3002501854526291</v>
      </c>
      <c r="G8" s="14">
        <v>2759</v>
      </c>
      <c r="H8" s="14">
        <v>80</v>
      </c>
      <c r="I8" s="15">
        <f t="shared" si="0"/>
        <v>34.487499999999997</v>
      </c>
      <c r="J8" s="15">
        <v>12</v>
      </c>
      <c r="K8" s="15">
        <v>5</v>
      </c>
      <c r="L8" s="12">
        <v>211845.32</v>
      </c>
      <c r="M8" s="14">
        <v>38587</v>
      </c>
      <c r="N8" s="16">
        <v>45562</v>
      </c>
      <c r="O8" s="27" t="s">
        <v>11</v>
      </c>
    </row>
    <row r="9" spans="1:15" s="53" customFormat="1" ht="24.95" customHeight="1">
      <c r="A9" s="10">
        <v>7</v>
      </c>
      <c r="B9" s="14">
        <v>4</v>
      </c>
      <c r="C9" s="18" t="s">
        <v>258</v>
      </c>
      <c r="D9" s="12">
        <v>9801.4500000000007</v>
      </c>
      <c r="E9" s="12">
        <v>16242.43</v>
      </c>
      <c r="F9" s="13">
        <f>(D9-E9)/E9</f>
        <v>-0.39655273256526269</v>
      </c>
      <c r="G9" s="14">
        <v>1345</v>
      </c>
      <c r="H9" s="14">
        <v>48</v>
      </c>
      <c r="I9" s="15">
        <f t="shared" si="0"/>
        <v>28.020833333333332</v>
      </c>
      <c r="J9" s="15">
        <v>18</v>
      </c>
      <c r="K9" s="15">
        <v>3</v>
      </c>
      <c r="L9" s="12">
        <v>69758.98</v>
      </c>
      <c r="M9" s="14">
        <v>10031</v>
      </c>
      <c r="N9" s="16">
        <v>45576</v>
      </c>
      <c r="O9" s="27" t="s">
        <v>259</v>
      </c>
    </row>
    <row r="10" spans="1:15" s="53" customFormat="1" ht="24.95" customHeight="1">
      <c r="A10" s="10">
        <v>8</v>
      </c>
      <c r="B10" s="14">
        <v>3</v>
      </c>
      <c r="C10" s="11" t="s">
        <v>250</v>
      </c>
      <c r="D10" s="12">
        <v>9733.61</v>
      </c>
      <c r="E10" s="12">
        <v>18524.71</v>
      </c>
      <c r="F10" s="13">
        <f>(D10-E10)/E10</f>
        <v>-0.47456073536373844</v>
      </c>
      <c r="G10" s="14">
        <v>1735</v>
      </c>
      <c r="H10" s="14">
        <v>69</v>
      </c>
      <c r="I10" s="15">
        <f t="shared" si="0"/>
        <v>25.144927536231883</v>
      </c>
      <c r="J10" s="15">
        <v>16</v>
      </c>
      <c r="K10" s="15">
        <v>2</v>
      </c>
      <c r="L10" s="12">
        <v>41071.08</v>
      </c>
      <c r="M10" s="14">
        <v>7828</v>
      </c>
      <c r="N10" s="16">
        <v>45583</v>
      </c>
      <c r="O10" s="22" t="s">
        <v>11</v>
      </c>
    </row>
    <row r="11" spans="1:15" s="53" customFormat="1" ht="24.95" customHeight="1">
      <c r="A11" s="10">
        <v>9</v>
      </c>
      <c r="B11" s="14">
        <v>6</v>
      </c>
      <c r="C11" s="11" t="s">
        <v>245</v>
      </c>
      <c r="D11" s="12">
        <v>6512</v>
      </c>
      <c r="E11" s="12">
        <v>12725</v>
      </c>
      <c r="F11" s="13">
        <f>(D11-E11)/E11</f>
        <v>-0.48825147347740666</v>
      </c>
      <c r="G11" s="14">
        <v>1254</v>
      </c>
      <c r="H11" s="15" t="s">
        <v>15</v>
      </c>
      <c r="I11" s="15" t="s">
        <v>15</v>
      </c>
      <c r="J11" s="15">
        <v>13</v>
      </c>
      <c r="K11" s="15">
        <v>3</v>
      </c>
      <c r="L11" s="12">
        <v>43707</v>
      </c>
      <c r="M11" s="14">
        <v>8429</v>
      </c>
      <c r="N11" s="16">
        <v>45576</v>
      </c>
      <c r="O11" s="22" t="s">
        <v>13</v>
      </c>
    </row>
    <row r="12" spans="1:15" s="53" customFormat="1" ht="24.95" customHeight="1">
      <c r="A12" s="10">
        <v>10</v>
      </c>
      <c r="B12" s="14">
        <v>9</v>
      </c>
      <c r="C12" s="18" t="s">
        <v>241</v>
      </c>
      <c r="D12" s="12">
        <v>5384.17</v>
      </c>
      <c r="E12" s="12">
        <v>9407.77</v>
      </c>
      <c r="F12" s="13">
        <f>(D12-E12)/E12</f>
        <v>-0.42768902726150831</v>
      </c>
      <c r="G12" s="14">
        <v>722</v>
      </c>
      <c r="H12" s="14">
        <v>15</v>
      </c>
      <c r="I12" s="15">
        <f t="shared" ref="I12:I18" si="1">G12/H12</f>
        <v>48.133333333333333</v>
      </c>
      <c r="J12" s="15">
        <v>7</v>
      </c>
      <c r="K12" s="15">
        <v>5</v>
      </c>
      <c r="L12" s="12">
        <v>101163.98000000001</v>
      </c>
      <c r="M12" s="14">
        <v>15058</v>
      </c>
      <c r="N12" s="16">
        <v>45562</v>
      </c>
      <c r="O12" s="27" t="s">
        <v>14</v>
      </c>
    </row>
    <row r="13" spans="1:15" s="53" customFormat="1" ht="24.95" customHeight="1">
      <c r="A13" s="10">
        <v>11</v>
      </c>
      <c r="B13" s="14" t="s">
        <v>17</v>
      </c>
      <c r="C13" s="18" t="s">
        <v>276</v>
      </c>
      <c r="D13" s="12">
        <v>5338.51</v>
      </c>
      <c r="E13" s="13" t="s">
        <v>15</v>
      </c>
      <c r="F13" s="13" t="s">
        <v>15</v>
      </c>
      <c r="G13" s="14">
        <v>747</v>
      </c>
      <c r="H13" s="14">
        <v>36</v>
      </c>
      <c r="I13" s="15">
        <f t="shared" si="1"/>
        <v>20.75</v>
      </c>
      <c r="J13" s="15">
        <v>12</v>
      </c>
      <c r="K13" s="15">
        <v>1</v>
      </c>
      <c r="L13" s="12">
        <v>6045.03</v>
      </c>
      <c r="M13" s="14">
        <v>853</v>
      </c>
      <c r="N13" s="16">
        <v>45590</v>
      </c>
      <c r="O13" s="22" t="s">
        <v>11</v>
      </c>
    </row>
    <row r="14" spans="1:15" s="53" customFormat="1" ht="24.95" customHeight="1">
      <c r="A14" s="10">
        <v>12</v>
      </c>
      <c r="B14" s="14">
        <v>7</v>
      </c>
      <c r="C14" s="11" t="s">
        <v>268</v>
      </c>
      <c r="D14" s="12">
        <v>4870.01</v>
      </c>
      <c r="E14" s="12">
        <v>12356.41</v>
      </c>
      <c r="F14" s="13">
        <f>(D14-E14)/E14</f>
        <v>-0.60587177019862559</v>
      </c>
      <c r="G14" s="14">
        <v>694</v>
      </c>
      <c r="H14" s="14">
        <v>20</v>
      </c>
      <c r="I14" s="15">
        <f t="shared" si="1"/>
        <v>34.700000000000003</v>
      </c>
      <c r="J14" s="15">
        <v>10</v>
      </c>
      <c r="K14" s="15">
        <v>2</v>
      </c>
      <c r="L14" s="12">
        <v>20977.45</v>
      </c>
      <c r="M14" s="14">
        <v>3188</v>
      </c>
      <c r="N14" s="16">
        <v>45583</v>
      </c>
      <c r="O14" s="22" t="s">
        <v>220</v>
      </c>
    </row>
    <row r="15" spans="1:15" s="53" customFormat="1" ht="24.95" customHeight="1">
      <c r="A15" s="10">
        <v>13</v>
      </c>
      <c r="B15" s="14">
        <v>8</v>
      </c>
      <c r="C15" s="18" t="s">
        <v>235</v>
      </c>
      <c r="D15" s="12">
        <v>4711.32</v>
      </c>
      <c r="E15" s="12">
        <v>12280.96</v>
      </c>
      <c r="F15" s="13">
        <f>(D15-E15)/E15</f>
        <v>-0.6163720100057325</v>
      </c>
      <c r="G15" s="14">
        <v>664</v>
      </c>
      <c r="H15" s="14">
        <v>20</v>
      </c>
      <c r="I15" s="15">
        <f t="shared" si="1"/>
        <v>33.200000000000003</v>
      </c>
      <c r="J15" s="15">
        <v>10</v>
      </c>
      <c r="K15" s="15">
        <v>6</v>
      </c>
      <c r="L15" s="12">
        <v>281498.65000000002</v>
      </c>
      <c r="M15" s="14">
        <v>41051</v>
      </c>
      <c r="N15" s="16">
        <v>45555</v>
      </c>
      <c r="O15" s="27" t="s">
        <v>236</v>
      </c>
    </row>
    <row r="16" spans="1:15" s="53" customFormat="1" ht="24.95" customHeight="1">
      <c r="A16" s="10">
        <v>14</v>
      </c>
      <c r="B16" s="14">
        <v>5</v>
      </c>
      <c r="C16" s="11" t="s">
        <v>249</v>
      </c>
      <c r="D16" s="12">
        <v>4511.08</v>
      </c>
      <c r="E16" s="12">
        <v>13514.7</v>
      </c>
      <c r="F16" s="13">
        <f>(D16-E16)/E16</f>
        <v>-0.66620938681583763</v>
      </c>
      <c r="G16" s="14">
        <v>604</v>
      </c>
      <c r="H16" s="14">
        <v>17</v>
      </c>
      <c r="I16" s="15">
        <f t="shared" si="1"/>
        <v>35.529411764705884</v>
      </c>
      <c r="J16" s="15">
        <v>7</v>
      </c>
      <c r="K16" s="15">
        <v>4</v>
      </c>
      <c r="L16" s="12">
        <v>265230.05</v>
      </c>
      <c r="M16" s="14">
        <v>33991</v>
      </c>
      <c r="N16" s="16">
        <v>45569</v>
      </c>
      <c r="O16" s="22" t="s">
        <v>12</v>
      </c>
    </row>
    <row r="17" spans="1:15" s="53" customFormat="1" ht="24.95" customHeight="1">
      <c r="A17" s="10">
        <v>15</v>
      </c>
      <c r="B17" s="14">
        <v>10</v>
      </c>
      <c r="C17" s="11" t="s">
        <v>122</v>
      </c>
      <c r="D17" s="12">
        <v>3099.83</v>
      </c>
      <c r="E17" s="12">
        <v>7102.73</v>
      </c>
      <c r="F17" s="13">
        <f>(D17-E17)/E17</f>
        <v>-0.56357203497809993</v>
      </c>
      <c r="G17" s="14">
        <v>569</v>
      </c>
      <c r="H17" s="14">
        <v>16</v>
      </c>
      <c r="I17" s="15">
        <f t="shared" si="1"/>
        <v>35.5625</v>
      </c>
      <c r="J17" s="15">
        <v>7</v>
      </c>
      <c r="K17" s="15">
        <v>17</v>
      </c>
      <c r="L17" s="12">
        <v>1191699.7</v>
      </c>
      <c r="M17" s="14">
        <v>206943</v>
      </c>
      <c r="N17" s="16">
        <v>45478</v>
      </c>
      <c r="O17" s="22" t="s">
        <v>45</v>
      </c>
    </row>
    <row r="18" spans="1:15" s="53" customFormat="1" ht="24.95" customHeight="1">
      <c r="A18" s="10">
        <v>16</v>
      </c>
      <c r="B18" s="14">
        <v>12</v>
      </c>
      <c r="C18" s="18" t="s">
        <v>206</v>
      </c>
      <c r="D18" s="12">
        <v>2422.71</v>
      </c>
      <c r="E18" s="12">
        <v>5189.0200000000004</v>
      </c>
      <c r="F18" s="13">
        <f>(D18-E18)/E18</f>
        <v>-0.5331083711375173</v>
      </c>
      <c r="G18" s="14">
        <v>355</v>
      </c>
      <c r="H18" s="14">
        <v>12</v>
      </c>
      <c r="I18" s="15">
        <f t="shared" si="1"/>
        <v>29.583333333333332</v>
      </c>
      <c r="J18" s="15">
        <v>3</v>
      </c>
      <c r="K18" s="15">
        <v>8</v>
      </c>
      <c r="L18" s="12">
        <v>207905.83</v>
      </c>
      <c r="M18" s="14">
        <v>30339</v>
      </c>
      <c r="N18" s="16">
        <v>45541</v>
      </c>
      <c r="O18" s="27" t="s">
        <v>12</v>
      </c>
    </row>
    <row r="19" spans="1:15" s="53" customFormat="1" ht="24.95" customHeight="1">
      <c r="A19" s="10">
        <v>17</v>
      </c>
      <c r="B19" s="14" t="s">
        <v>17</v>
      </c>
      <c r="C19" s="18" t="s">
        <v>273</v>
      </c>
      <c r="D19" s="12">
        <v>2175</v>
      </c>
      <c r="E19" s="13" t="s">
        <v>15</v>
      </c>
      <c r="F19" s="13" t="s">
        <v>15</v>
      </c>
      <c r="G19" s="14">
        <v>306</v>
      </c>
      <c r="H19" s="14" t="s">
        <v>15</v>
      </c>
      <c r="I19" s="15" t="s">
        <v>15</v>
      </c>
      <c r="J19" s="15">
        <v>12</v>
      </c>
      <c r="K19" s="15">
        <v>1</v>
      </c>
      <c r="L19" s="12">
        <v>2175</v>
      </c>
      <c r="M19" s="14">
        <v>306</v>
      </c>
      <c r="N19" s="16">
        <v>45590</v>
      </c>
      <c r="O19" s="22" t="s">
        <v>13</v>
      </c>
    </row>
    <row r="20" spans="1:15" s="53" customFormat="1" ht="24.95" customHeight="1">
      <c r="A20" s="10">
        <v>18</v>
      </c>
      <c r="B20" s="14">
        <v>28</v>
      </c>
      <c r="C20" s="18" t="s">
        <v>205</v>
      </c>
      <c r="D20" s="12">
        <v>1046.48</v>
      </c>
      <c r="E20" s="12">
        <v>45</v>
      </c>
      <c r="F20" s="13">
        <f>(D20-E20)/E20</f>
        <v>22.255111111111113</v>
      </c>
      <c r="G20" s="14">
        <v>285</v>
      </c>
      <c r="H20" s="14">
        <v>4</v>
      </c>
      <c r="I20" s="15">
        <f t="shared" ref="I20:I25" si="2">G20/H20</f>
        <v>71.25</v>
      </c>
      <c r="J20" s="15">
        <v>2</v>
      </c>
      <c r="K20" s="15" t="s">
        <v>15</v>
      </c>
      <c r="L20" s="12">
        <v>43464.52</v>
      </c>
      <c r="M20" s="14">
        <v>8582</v>
      </c>
      <c r="N20" s="16">
        <v>45541</v>
      </c>
      <c r="O20" s="22" t="s">
        <v>14</v>
      </c>
    </row>
    <row r="21" spans="1:15" s="53" customFormat="1" ht="24.95" customHeight="1">
      <c r="A21" s="10">
        <v>19</v>
      </c>
      <c r="B21" s="14">
        <v>18</v>
      </c>
      <c r="C21" s="18" t="s">
        <v>91</v>
      </c>
      <c r="D21" s="12">
        <v>910.19</v>
      </c>
      <c r="E21" s="12">
        <v>1434.76</v>
      </c>
      <c r="F21" s="13">
        <f>(D21-E21)/E21</f>
        <v>-0.36561515514789927</v>
      </c>
      <c r="G21" s="14">
        <v>172</v>
      </c>
      <c r="H21" s="14">
        <v>8</v>
      </c>
      <c r="I21" s="15">
        <f t="shared" si="2"/>
        <v>21.5</v>
      </c>
      <c r="J21" s="15">
        <v>3</v>
      </c>
      <c r="K21" s="15">
        <v>20</v>
      </c>
      <c r="L21" s="12">
        <v>1307795.55</v>
      </c>
      <c r="M21" s="14">
        <v>226432</v>
      </c>
      <c r="N21" s="16">
        <v>45457</v>
      </c>
      <c r="O21" s="22" t="s">
        <v>18</v>
      </c>
    </row>
    <row r="22" spans="1:15" s="53" customFormat="1" ht="24.95" customHeight="1">
      <c r="A22" s="10">
        <v>20</v>
      </c>
      <c r="B22" s="14">
        <v>14</v>
      </c>
      <c r="C22" s="18" t="s">
        <v>225</v>
      </c>
      <c r="D22" s="12">
        <v>561.5</v>
      </c>
      <c r="E22" s="12">
        <v>1825.5</v>
      </c>
      <c r="F22" s="13">
        <f>(D22-E22)/E22</f>
        <v>-0.69241303752396599</v>
      </c>
      <c r="G22" s="14">
        <v>74</v>
      </c>
      <c r="H22" s="14">
        <v>4</v>
      </c>
      <c r="I22" s="15">
        <f t="shared" si="2"/>
        <v>18.5</v>
      </c>
      <c r="J22" s="15">
        <v>1</v>
      </c>
      <c r="K22" s="15">
        <v>7</v>
      </c>
      <c r="L22" s="12">
        <v>113357.13</v>
      </c>
      <c r="M22" s="14">
        <v>16537</v>
      </c>
      <c r="N22" s="16">
        <v>45548</v>
      </c>
      <c r="O22" s="27" t="s">
        <v>11</v>
      </c>
    </row>
    <row r="23" spans="1:15" s="53" customFormat="1" ht="24.95" customHeight="1">
      <c r="A23" s="10">
        <v>21</v>
      </c>
      <c r="B23" s="14">
        <v>11</v>
      </c>
      <c r="C23" s="11" t="s">
        <v>262</v>
      </c>
      <c r="D23" s="12">
        <v>400.7</v>
      </c>
      <c r="E23" s="12">
        <v>6237.86</v>
      </c>
      <c r="F23" s="13">
        <f>(D23-E23)/E23</f>
        <v>-0.93576322649113641</v>
      </c>
      <c r="G23" s="14">
        <v>73</v>
      </c>
      <c r="H23" s="14">
        <v>5</v>
      </c>
      <c r="I23" s="15">
        <f t="shared" si="2"/>
        <v>14.6</v>
      </c>
      <c r="J23" s="15">
        <v>4</v>
      </c>
      <c r="K23" s="15">
        <v>2</v>
      </c>
      <c r="L23" s="12">
        <v>8891.26</v>
      </c>
      <c r="M23" s="14">
        <v>1373</v>
      </c>
      <c r="N23" s="16">
        <v>45583</v>
      </c>
      <c r="O23" s="22" t="s">
        <v>14</v>
      </c>
    </row>
    <row r="24" spans="1:15" ht="24.95" customHeight="1">
      <c r="A24" s="10">
        <v>22</v>
      </c>
      <c r="B24" s="14">
        <v>19</v>
      </c>
      <c r="C24" s="11" t="s">
        <v>266</v>
      </c>
      <c r="D24" s="12">
        <v>351.8</v>
      </c>
      <c r="E24" s="12">
        <v>804.5</v>
      </c>
      <c r="F24" s="13">
        <f>(D24-E24)/E24</f>
        <v>-0.56270975761342445</v>
      </c>
      <c r="G24" s="14">
        <v>57</v>
      </c>
      <c r="H24" s="14">
        <v>2</v>
      </c>
      <c r="I24" s="15">
        <f t="shared" si="2"/>
        <v>28.5</v>
      </c>
      <c r="J24" s="15">
        <v>2</v>
      </c>
      <c r="K24" s="15">
        <v>2</v>
      </c>
      <c r="L24" s="12">
        <v>1536.3</v>
      </c>
      <c r="M24" s="14" t="s">
        <v>279</v>
      </c>
      <c r="N24" s="16">
        <v>45583</v>
      </c>
      <c r="O24" s="22" t="s">
        <v>23</v>
      </c>
    </row>
    <row r="25" spans="1:15" ht="24.95" customHeight="1">
      <c r="A25" s="10">
        <v>23</v>
      </c>
      <c r="B25" s="13" t="s">
        <v>15</v>
      </c>
      <c r="C25" s="18" t="s">
        <v>145</v>
      </c>
      <c r="D25" s="12">
        <v>324</v>
      </c>
      <c r="E25" s="13" t="s">
        <v>15</v>
      </c>
      <c r="F25" s="13" t="s">
        <v>15</v>
      </c>
      <c r="G25" s="14">
        <v>162</v>
      </c>
      <c r="H25" s="14">
        <v>1</v>
      </c>
      <c r="I25" s="15">
        <f t="shared" si="2"/>
        <v>162</v>
      </c>
      <c r="J25" s="15">
        <v>1</v>
      </c>
      <c r="K25" s="15" t="s">
        <v>15</v>
      </c>
      <c r="L25" s="12">
        <v>94036.73</v>
      </c>
      <c r="M25" s="14">
        <v>13632</v>
      </c>
      <c r="N25" s="16">
        <v>45492</v>
      </c>
      <c r="O25" s="22" t="s">
        <v>12</v>
      </c>
    </row>
    <row r="26" spans="1:15" s="53" customFormat="1" ht="24.95" customHeight="1">
      <c r="A26" s="10">
        <v>24</v>
      </c>
      <c r="B26" s="14">
        <v>13</v>
      </c>
      <c r="C26" s="18" t="s">
        <v>253</v>
      </c>
      <c r="D26" s="12">
        <v>281</v>
      </c>
      <c r="E26" s="12">
        <v>2445</v>
      </c>
      <c r="F26" s="13">
        <f>(D26-E26)/E26</f>
        <v>-0.88507157464212682</v>
      </c>
      <c r="G26" s="14">
        <v>37</v>
      </c>
      <c r="H26" s="15" t="s">
        <v>15</v>
      </c>
      <c r="I26" s="15" t="s">
        <v>15</v>
      </c>
      <c r="J26" s="15">
        <v>1</v>
      </c>
      <c r="K26" s="15">
        <v>3</v>
      </c>
      <c r="L26" s="12">
        <v>13859</v>
      </c>
      <c r="M26" s="14">
        <v>2183</v>
      </c>
      <c r="N26" s="16">
        <v>45576</v>
      </c>
      <c r="O26" s="22" t="s">
        <v>13</v>
      </c>
    </row>
    <row r="27" spans="1:15" s="53" customFormat="1" ht="24.95" customHeight="1">
      <c r="A27" s="10">
        <v>25</v>
      </c>
      <c r="B27" s="13" t="s">
        <v>15</v>
      </c>
      <c r="C27" s="18" t="s">
        <v>105</v>
      </c>
      <c r="D27" s="12">
        <v>276</v>
      </c>
      <c r="E27" s="12" t="s">
        <v>15</v>
      </c>
      <c r="F27" s="13" t="s">
        <v>15</v>
      </c>
      <c r="G27" s="14">
        <v>73</v>
      </c>
      <c r="H27" s="14">
        <v>1</v>
      </c>
      <c r="I27" s="15">
        <f>G27/H27</f>
        <v>73</v>
      </c>
      <c r="J27" s="15">
        <v>1</v>
      </c>
      <c r="K27" s="15" t="s">
        <v>15</v>
      </c>
      <c r="L27" s="12">
        <v>139009</v>
      </c>
      <c r="M27" s="14">
        <v>26939</v>
      </c>
      <c r="N27" s="16">
        <v>45331</v>
      </c>
      <c r="O27" s="22" t="s">
        <v>11</v>
      </c>
    </row>
    <row r="28" spans="1:15" s="53" customFormat="1" ht="24.95" customHeight="1">
      <c r="A28" s="10">
        <v>26</v>
      </c>
      <c r="B28" s="14">
        <v>17</v>
      </c>
      <c r="C28" s="18" t="s">
        <v>223</v>
      </c>
      <c r="D28" s="12">
        <v>275.35000000000002</v>
      </c>
      <c r="E28" s="12">
        <v>1467.34</v>
      </c>
      <c r="F28" s="13">
        <f>(D28-E28)/E28</f>
        <v>-0.81234751318712761</v>
      </c>
      <c r="G28" s="14">
        <v>52</v>
      </c>
      <c r="H28" s="14">
        <v>1</v>
      </c>
      <c r="I28" s="15">
        <f>G28/H28</f>
        <v>52</v>
      </c>
      <c r="J28" s="15">
        <v>1</v>
      </c>
      <c r="K28" s="15">
        <v>6</v>
      </c>
      <c r="L28" s="12">
        <v>45769.5</v>
      </c>
      <c r="M28" s="14">
        <v>8072</v>
      </c>
      <c r="N28" s="16">
        <v>45555</v>
      </c>
      <c r="O28" s="27" t="s">
        <v>115</v>
      </c>
    </row>
    <row r="29" spans="1:15" s="53" customFormat="1" ht="24.95" customHeight="1">
      <c r="A29" s="10">
        <v>27</v>
      </c>
      <c r="B29" s="13" t="s">
        <v>15</v>
      </c>
      <c r="C29" s="18" t="s">
        <v>213</v>
      </c>
      <c r="D29" s="12">
        <v>222</v>
      </c>
      <c r="E29" s="13" t="s">
        <v>15</v>
      </c>
      <c r="F29" s="13" t="s">
        <v>15</v>
      </c>
      <c r="G29" s="14">
        <v>96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6920</v>
      </c>
      <c r="M29" s="14">
        <v>1536</v>
      </c>
      <c r="N29" s="16">
        <v>45548</v>
      </c>
      <c r="O29" s="22" t="s">
        <v>13</v>
      </c>
    </row>
    <row r="30" spans="1:15" s="53" customFormat="1" ht="24.95" customHeight="1">
      <c r="A30" s="10">
        <v>28</v>
      </c>
      <c r="B30" s="14">
        <v>15</v>
      </c>
      <c r="C30" s="18" t="s">
        <v>255</v>
      </c>
      <c r="D30" s="12">
        <v>217.4</v>
      </c>
      <c r="E30" s="12">
        <v>1648.87</v>
      </c>
      <c r="F30" s="13">
        <f>(D30-E30)/E30</f>
        <v>-0.86815212842734713</v>
      </c>
      <c r="G30" s="14">
        <v>31</v>
      </c>
      <c r="H30" s="14">
        <v>3</v>
      </c>
      <c r="I30" s="15">
        <f>G30/H30</f>
        <v>10.333333333333334</v>
      </c>
      <c r="J30" s="15">
        <v>1</v>
      </c>
      <c r="K30" s="15">
        <v>3</v>
      </c>
      <c r="L30" s="12">
        <v>16002.59</v>
      </c>
      <c r="M30" s="14">
        <v>2381</v>
      </c>
      <c r="N30" s="16">
        <v>45576</v>
      </c>
      <c r="O30" s="22" t="s">
        <v>43</v>
      </c>
    </row>
    <row r="31" spans="1:15" s="53" customFormat="1" ht="24.95" customHeight="1">
      <c r="A31" s="10">
        <v>29</v>
      </c>
      <c r="B31" s="14">
        <v>25</v>
      </c>
      <c r="C31" s="11" t="s">
        <v>246</v>
      </c>
      <c r="D31" s="12">
        <v>52</v>
      </c>
      <c r="E31" s="12">
        <v>153</v>
      </c>
      <c r="F31" s="13">
        <f>(D31-E31)/E31</f>
        <v>-0.66013071895424835</v>
      </c>
      <c r="G31" s="14">
        <v>10</v>
      </c>
      <c r="H31" s="14">
        <v>1</v>
      </c>
      <c r="I31" s="15">
        <f>G31/H31</f>
        <v>10</v>
      </c>
      <c r="J31" s="15">
        <v>1</v>
      </c>
      <c r="K31" s="15">
        <v>4</v>
      </c>
      <c r="L31" s="12">
        <v>1273.79</v>
      </c>
      <c r="M31" s="14">
        <v>237</v>
      </c>
      <c r="N31" s="16">
        <v>45569</v>
      </c>
      <c r="O31" s="22" t="s">
        <v>240</v>
      </c>
    </row>
    <row r="32" spans="1:15" s="53" customFormat="1" ht="24.95" customHeight="1">
      <c r="A32" s="10">
        <v>30</v>
      </c>
      <c r="B32" s="14">
        <v>16</v>
      </c>
      <c r="C32" s="11" t="s">
        <v>261</v>
      </c>
      <c r="D32" s="12">
        <v>14</v>
      </c>
      <c r="E32" s="12">
        <v>1607</v>
      </c>
      <c r="F32" s="13">
        <f>(D32-E32)/E32</f>
        <v>-0.99128811449906662</v>
      </c>
      <c r="G32" s="14">
        <v>2</v>
      </c>
      <c r="H32" s="15" t="s">
        <v>15</v>
      </c>
      <c r="I32" s="15" t="s">
        <v>15</v>
      </c>
      <c r="J32" s="15">
        <v>1</v>
      </c>
      <c r="K32" s="15">
        <v>2</v>
      </c>
      <c r="L32" s="12">
        <v>1989</v>
      </c>
      <c r="M32" s="14">
        <v>298</v>
      </c>
      <c r="N32" s="16">
        <v>45583</v>
      </c>
      <c r="O32" s="22" t="s">
        <v>13</v>
      </c>
    </row>
    <row r="33" spans="1:15" s="53" customFormat="1" ht="24.95" customHeight="1">
      <c r="A33" s="10">
        <v>31</v>
      </c>
      <c r="B33" s="12" t="s">
        <v>15</v>
      </c>
      <c r="C33" s="18" t="s">
        <v>256</v>
      </c>
      <c r="D33" s="12">
        <v>10</v>
      </c>
      <c r="E33" s="12" t="s">
        <v>15</v>
      </c>
      <c r="F33" s="13" t="s">
        <v>15</v>
      </c>
      <c r="G33" s="14">
        <v>2</v>
      </c>
      <c r="H33" s="14">
        <v>1</v>
      </c>
      <c r="I33" s="15">
        <f>G33/H33</f>
        <v>2</v>
      </c>
      <c r="J33" s="15">
        <v>1</v>
      </c>
      <c r="K33" s="15" t="s">
        <v>15</v>
      </c>
      <c r="L33" s="12">
        <v>3476.45</v>
      </c>
      <c r="M33" s="14">
        <v>553</v>
      </c>
      <c r="N33" s="16">
        <v>45576</v>
      </c>
      <c r="O33" s="22" t="s">
        <v>220</v>
      </c>
    </row>
    <row r="34" spans="1:15" ht="24.95" customHeight="1">
      <c r="A34" s="34" t="s">
        <v>24</v>
      </c>
      <c r="B34" s="50" t="s">
        <v>24</v>
      </c>
      <c r="C34" s="35" t="s">
        <v>96</v>
      </c>
      <c r="D34" s="36">
        <f>SUBTOTAL(109,Table1323456789101112131415161718192619202122[Pajamos 
(GBO)])</f>
        <v>307926.53000000009</v>
      </c>
      <c r="E34" s="36" t="s">
        <v>280</v>
      </c>
      <c r="F34" s="37">
        <f t="shared" ref="F34" si="3">(D34-E34)/E34</f>
        <v>0.51837539447731795</v>
      </c>
      <c r="G34" s="38">
        <f>SUBTOTAL(109,Table1323456789101112131415161718192619202122[Žiūrovų sk. 
(ADM)])</f>
        <v>44815</v>
      </c>
      <c r="H34" s="34"/>
      <c r="I34" s="34"/>
      <c r="J34" s="34"/>
      <c r="K34" s="43"/>
      <c r="L34" s="39"/>
      <c r="M34" s="50"/>
      <c r="N34" s="34"/>
      <c r="O34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B0B023-C377-45C4-B8F3-0C5E44208454}">
  <dimension ref="A1:O31"/>
  <sheetViews>
    <sheetView topLeftCell="A8" zoomScale="60" zoomScaleNormal="60" workbookViewId="0">
      <selection activeCell="C28" sqref="C28:O2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271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267</v>
      </c>
      <c r="D3" s="12">
        <v>53772.97</v>
      </c>
      <c r="E3" s="12" t="s">
        <v>15</v>
      </c>
      <c r="F3" s="13" t="s">
        <v>15</v>
      </c>
      <c r="G3" s="14">
        <v>6373</v>
      </c>
      <c r="H3" s="14">
        <v>134</v>
      </c>
      <c r="I3" s="15">
        <f>G3/H3</f>
        <v>47.559701492537314</v>
      </c>
      <c r="J3" s="15">
        <v>15</v>
      </c>
      <c r="K3" s="15">
        <v>1</v>
      </c>
      <c r="L3" s="12">
        <v>58761.27</v>
      </c>
      <c r="M3" s="14">
        <v>7065</v>
      </c>
      <c r="N3" s="16">
        <v>45583</v>
      </c>
      <c r="O3" s="22" t="s">
        <v>115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22067.63</v>
      </c>
      <c r="E4" s="12">
        <v>34070.79</v>
      </c>
      <c r="F4" s="13">
        <f>(D4-E4)/E4</f>
        <v>-0.35230060705959559</v>
      </c>
      <c r="G4" s="14">
        <v>3985</v>
      </c>
      <c r="H4" s="14">
        <v>88</v>
      </c>
      <c r="I4" s="15">
        <f>G4/H4</f>
        <v>45.284090909090907</v>
      </c>
      <c r="J4" s="15">
        <v>11</v>
      </c>
      <c r="K4" s="15">
        <v>4</v>
      </c>
      <c r="L4" s="12">
        <v>191995.06</v>
      </c>
      <c r="M4" s="14">
        <v>34825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 t="s">
        <v>17</v>
      </c>
      <c r="C5" s="11" t="s">
        <v>250</v>
      </c>
      <c r="D5" s="12">
        <v>18524.71</v>
      </c>
      <c r="E5" s="13" t="s">
        <v>15</v>
      </c>
      <c r="F5" s="13" t="s">
        <v>15</v>
      </c>
      <c r="G5" s="14">
        <v>3225</v>
      </c>
      <c r="H5" s="14">
        <v>118</v>
      </c>
      <c r="I5" s="15">
        <f>G5/H5</f>
        <v>27.33050847457627</v>
      </c>
      <c r="J5" s="15">
        <v>13</v>
      </c>
      <c r="K5" s="15">
        <v>1</v>
      </c>
      <c r="L5" s="12">
        <v>26529.82</v>
      </c>
      <c r="M5" s="14">
        <v>5030</v>
      </c>
      <c r="N5" s="16">
        <v>45583</v>
      </c>
      <c r="O5" s="22" t="s">
        <v>11</v>
      </c>
    </row>
    <row r="6" spans="1:15" s="53" customFormat="1" ht="24.95" customHeight="1">
      <c r="A6" s="10">
        <v>4</v>
      </c>
      <c r="B6" s="10">
        <v>3</v>
      </c>
      <c r="C6" s="18" t="s">
        <v>258</v>
      </c>
      <c r="D6" s="12">
        <v>16242.43</v>
      </c>
      <c r="E6" s="12">
        <v>25677.119999999999</v>
      </c>
      <c r="F6" s="13">
        <f>(D6-E6)/E6</f>
        <v>-0.36743567814458938</v>
      </c>
      <c r="G6" s="14">
        <v>2261</v>
      </c>
      <c r="H6" s="14">
        <v>44</v>
      </c>
      <c r="I6" s="15">
        <f>G6/H6</f>
        <v>51.386363636363633</v>
      </c>
      <c r="J6" s="15">
        <v>15</v>
      </c>
      <c r="K6" s="15">
        <v>2</v>
      </c>
      <c r="L6" s="12">
        <v>51999.659999999996</v>
      </c>
      <c r="M6" s="14">
        <v>7501</v>
      </c>
      <c r="N6" s="16">
        <v>45576</v>
      </c>
      <c r="O6" s="27" t="s">
        <v>259</v>
      </c>
    </row>
    <row r="7" spans="1:15" s="53" customFormat="1" ht="24.95" customHeight="1">
      <c r="A7" s="10">
        <v>5</v>
      </c>
      <c r="B7" s="10">
        <v>1</v>
      </c>
      <c r="C7" s="11" t="s">
        <v>249</v>
      </c>
      <c r="D7" s="12">
        <v>13514.7</v>
      </c>
      <c r="E7" s="12">
        <v>34609.71</v>
      </c>
      <c r="F7" s="13">
        <f>(D7-E7)/E7</f>
        <v>-0.60951131922226442</v>
      </c>
      <c r="G7" s="14">
        <v>1854</v>
      </c>
      <c r="H7" s="14">
        <v>66</v>
      </c>
      <c r="I7" s="15">
        <f>G7/H7</f>
        <v>28.09090909090909</v>
      </c>
      <c r="J7" s="15">
        <v>12</v>
      </c>
      <c r="K7" s="15">
        <v>3</v>
      </c>
      <c r="L7" s="12">
        <v>255900.76</v>
      </c>
      <c r="M7" s="14">
        <v>32597</v>
      </c>
      <c r="N7" s="16">
        <v>45569</v>
      </c>
      <c r="O7" s="22" t="s">
        <v>12</v>
      </c>
    </row>
    <row r="8" spans="1:15" s="53" customFormat="1" ht="24.95" customHeight="1">
      <c r="A8" s="10">
        <v>6</v>
      </c>
      <c r="B8" s="10">
        <v>4</v>
      </c>
      <c r="C8" s="11" t="s">
        <v>245</v>
      </c>
      <c r="D8" s="12">
        <v>12725</v>
      </c>
      <c r="E8" s="12">
        <v>16541</v>
      </c>
      <c r="F8" s="13">
        <f>(D8-E8)/E8</f>
        <v>-0.23069947403421801</v>
      </c>
      <c r="G8" s="14">
        <v>2494</v>
      </c>
      <c r="H8" s="15" t="s">
        <v>15</v>
      </c>
      <c r="I8" s="15" t="s">
        <v>15</v>
      </c>
      <c r="J8" s="15">
        <v>15</v>
      </c>
      <c r="K8" s="15">
        <v>2</v>
      </c>
      <c r="L8" s="12">
        <v>35167</v>
      </c>
      <c r="M8" s="14">
        <v>6633</v>
      </c>
      <c r="N8" s="16">
        <v>45576</v>
      </c>
      <c r="O8" s="22" t="s">
        <v>13</v>
      </c>
    </row>
    <row r="9" spans="1:15" s="53" customFormat="1" ht="24.95" customHeight="1">
      <c r="A9" s="10">
        <v>7</v>
      </c>
      <c r="B9" s="15" t="s">
        <v>17</v>
      </c>
      <c r="C9" s="5" t="s">
        <v>268</v>
      </c>
      <c r="D9" s="6">
        <v>12356.41</v>
      </c>
      <c r="E9" s="12" t="s">
        <v>15</v>
      </c>
      <c r="F9" s="13" t="s">
        <v>15</v>
      </c>
      <c r="G9" s="7">
        <v>1800</v>
      </c>
      <c r="H9" s="7">
        <v>63</v>
      </c>
      <c r="I9" s="8">
        <f t="shared" ref="I9:I14" si="0">G9/H9</f>
        <v>28.571428571428573</v>
      </c>
      <c r="J9" s="8">
        <v>17</v>
      </c>
      <c r="K9" s="8">
        <v>1</v>
      </c>
      <c r="L9" s="12">
        <v>12356.41</v>
      </c>
      <c r="M9" s="14">
        <v>1800</v>
      </c>
      <c r="N9" s="16">
        <v>45583</v>
      </c>
      <c r="O9" s="23" t="s">
        <v>220</v>
      </c>
    </row>
    <row r="10" spans="1:15" s="53" customFormat="1" ht="24.95" customHeight="1">
      <c r="A10" s="10">
        <v>8</v>
      </c>
      <c r="B10" s="10">
        <v>5</v>
      </c>
      <c r="C10" s="18" t="s">
        <v>235</v>
      </c>
      <c r="D10" s="12">
        <v>12280.96</v>
      </c>
      <c r="E10" s="12">
        <v>15404.35</v>
      </c>
      <c r="F10" s="13">
        <f>(D10-E10)/E10</f>
        <v>-0.20276025927741198</v>
      </c>
      <c r="G10" s="14">
        <v>1705</v>
      </c>
      <c r="H10" s="14">
        <v>47</v>
      </c>
      <c r="I10" s="15">
        <f t="shared" si="0"/>
        <v>36.276595744680854</v>
      </c>
      <c r="J10" s="15">
        <v>13</v>
      </c>
      <c r="K10" s="15">
        <v>5</v>
      </c>
      <c r="L10" s="12">
        <v>278407.71000000002</v>
      </c>
      <c r="M10" s="14">
        <v>40497</v>
      </c>
      <c r="N10" s="16">
        <v>45555</v>
      </c>
      <c r="O10" s="27" t="s">
        <v>236</v>
      </c>
    </row>
    <row r="11" spans="1:15" s="53" customFormat="1" ht="24.95" customHeight="1">
      <c r="A11" s="10">
        <v>9</v>
      </c>
      <c r="B11" s="10">
        <v>6</v>
      </c>
      <c r="C11" s="18" t="s">
        <v>241</v>
      </c>
      <c r="D11" s="12">
        <v>9407.77</v>
      </c>
      <c r="E11" s="12">
        <v>13225.5</v>
      </c>
      <c r="F11" s="13">
        <f>(D11-E11)/E11</f>
        <v>-0.28866432270991643</v>
      </c>
      <c r="G11" s="14">
        <v>1336</v>
      </c>
      <c r="H11" s="14">
        <v>32</v>
      </c>
      <c r="I11" s="15">
        <f t="shared" si="0"/>
        <v>41.75</v>
      </c>
      <c r="J11" s="15">
        <v>9</v>
      </c>
      <c r="K11" s="15">
        <v>4</v>
      </c>
      <c r="L11" s="12">
        <v>91318.750000000015</v>
      </c>
      <c r="M11" s="14">
        <v>13490</v>
      </c>
      <c r="N11" s="16">
        <v>45562</v>
      </c>
      <c r="O11" s="27" t="s">
        <v>14</v>
      </c>
    </row>
    <row r="12" spans="1:15" s="53" customFormat="1" ht="24.95" customHeight="1">
      <c r="A12" s="10">
        <v>10</v>
      </c>
      <c r="B12" s="10">
        <v>9</v>
      </c>
      <c r="C12" s="11" t="s">
        <v>122</v>
      </c>
      <c r="D12" s="12">
        <v>7102.73</v>
      </c>
      <c r="E12" s="12">
        <v>7002.83</v>
      </c>
      <c r="F12" s="13">
        <f>(D12-E12)/E12</f>
        <v>1.4265661168413289E-2</v>
      </c>
      <c r="G12" s="14">
        <v>1204</v>
      </c>
      <c r="H12" s="14">
        <v>38</v>
      </c>
      <c r="I12" s="15">
        <f t="shared" si="0"/>
        <v>31.684210526315791</v>
      </c>
      <c r="J12" s="15">
        <v>9</v>
      </c>
      <c r="K12" s="15">
        <v>16</v>
      </c>
      <c r="L12" s="12">
        <v>1188026.6100000001</v>
      </c>
      <c r="M12" s="14">
        <v>206261</v>
      </c>
      <c r="N12" s="16">
        <v>45478</v>
      </c>
      <c r="O12" s="22" t="s">
        <v>45</v>
      </c>
    </row>
    <row r="13" spans="1:15" s="53" customFormat="1" ht="24.95" customHeight="1">
      <c r="A13" s="10">
        <v>11</v>
      </c>
      <c r="B13" s="15" t="s">
        <v>17</v>
      </c>
      <c r="C13" s="11" t="s">
        <v>262</v>
      </c>
      <c r="D13" s="12">
        <v>6237.86</v>
      </c>
      <c r="E13" s="13" t="s">
        <v>15</v>
      </c>
      <c r="F13" s="13" t="s">
        <v>15</v>
      </c>
      <c r="G13" s="14">
        <v>893</v>
      </c>
      <c r="H13" s="14">
        <v>57</v>
      </c>
      <c r="I13" s="15">
        <f t="shared" si="0"/>
        <v>15.666666666666666</v>
      </c>
      <c r="J13" s="15">
        <v>18</v>
      </c>
      <c r="K13" s="15">
        <v>1</v>
      </c>
      <c r="L13" s="12">
        <v>6237.86</v>
      </c>
      <c r="M13" s="14">
        <v>893</v>
      </c>
      <c r="N13" s="9">
        <v>45583</v>
      </c>
      <c r="O13" s="22" t="s">
        <v>14</v>
      </c>
    </row>
    <row r="14" spans="1:15" s="53" customFormat="1" ht="24.95" customHeight="1">
      <c r="A14" s="10">
        <v>12</v>
      </c>
      <c r="B14" s="10">
        <v>8</v>
      </c>
      <c r="C14" s="18" t="s">
        <v>206</v>
      </c>
      <c r="D14" s="12">
        <v>5189.0200000000004</v>
      </c>
      <c r="E14" s="12">
        <v>9328.91</v>
      </c>
      <c r="F14" s="13">
        <f>(D14-E14)/E14</f>
        <v>-0.44376995811943726</v>
      </c>
      <c r="G14" s="14">
        <v>755</v>
      </c>
      <c r="H14" s="14">
        <v>30</v>
      </c>
      <c r="I14" s="15">
        <f t="shared" si="0"/>
        <v>25.166666666666668</v>
      </c>
      <c r="J14" s="15">
        <v>5</v>
      </c>
      <c r="K14" s="15">
        <v>7</v>
      </c>
      <c r="L14" s="12">
        <v>204642.57</v>
      </c>
      <c r="M14" s="14">
        <v>29834</v>
      </c>
      <c r="N14" s="16">
        <v>45541</v>
      </c>
      <c r="O14" s="27" t="s">
        <v>12</v>
      </c>
    </row>
    <row r="15" spans="1:15" s="53" customFormat="1" ht="24.95" customHeight="1">
      <c r="A15" s="10">
        <v>13</v>
      </c>
      <c r="B15" s="10">
        <v>10</v>
      </c>
      <c r="C15" s="18" t="s">
        <v>253</v>
      </c>
      <c r="D15" s="12">
        <v>2445</v>
      </c>
      <c r="E15" s="12">
        <v>6544</v>
      </c>
      <c r="F15" s="13">
        <f>(D15-E15)/E15</f>
        <v>-0.62637530562347188</v>
      </c>
      <c r="G15" s="14">
        <v>375</v>
      </c>
      <c r="H15" s="15" t="s">
        <v>15</v>
      </c>
      <c r="I15" s="15" t="s">
        <v>15</v>
      </c>
      <c r="J15" s="15">
        <v>8</v>
      </c>
      <c r="K15" s="15">
        <v>2</v>
      </c>
      <c r="L15" s="12">
        <v>12756</v>
      </c>
      <c r="M15" s="14">
        <v>2012</v>
      </c>
      <c r="N15" s="16">
        <v>45576</v>
      </c>
      <c r="O15" s="22" t="s">
        <v>13</v>
      </c>
    </row>
    <row r="16" spans="1:15" s="53" customFormat="1" ht="24.95" customHeight="1">
      <c r="A16" s="10">
        <v>14</v>
      </c>
      <c r="B16" s="10">
        <v>12</v>
      </c>
      <c r="C16" s="18" t="s">
        <v>225</v>
      </c>
      <c r="D16" s="12">
        <v>1825.5</v>
      </c>
      <c r="E16" s="12">
        <v>2957.34</v>
      </c>
      <c r="F16" s="13">
        <f>(D16-E16)/E16</f>
        <v>-0.38272231126620548</v>
      </c>
      <c r="G16" s="14">
        <v>245</v>
      </c>
      <c r="H16" s="14">
        <v>11</v>
      </c>
      <c r="I16" s="15">
        <f>G16/H16</f>
        <v>22.272727272727273</v>
      </c>
      <c r="J16" s="15">
        <v>2</v>
      </c>
      <c r="K16" s="15">
        <v>6</v>
      </c>
      <c r="L16" s="12">
        <v>111655.53</v>
      </c>
      <c r="M16" s="14">
        <v>16276</v>
      </c>
      <c r="N16" s="16">
        <v>45548</v>
      </c>
      <c r="O16" s="27" t="s">
        <v>11</v>
      </c>
    </row>
    <row r="17" spans="1:15" s="53" customFormat="1" ht="24.95" customHeight="1">
      <c r="A17" s="10">
        <v>15</v>
      </c>
      <c r="B17" s="10">
        <v>7</v>
      </c>
      <c r="C17" s="18" t="s">
        <v>255</v>
      </c>
      <c r="D17" s="12">
        <v>1648.87</v>
      </c>
      <c r="E17" s="12">
        <v>9480.09</v>
      </c>
      <c r="F17" s="13">
        <f>(D17-E17)/E17</f>
        <v>-0.82607021663296443</v>
      </c>
      <c r="G17" s="14">
        <v>234</v>
      </c>
      <c r="H17" s="14">
        <v>17</v>
      </c>
      <c r="I17" s="15">
        <f>G17/H17</f>
        <v>13.764705882352942</v>
      </c>
      <c r="J17" s="15">
        <v>6</v>
      </c>
      <c r="K17" s="15">
        <v>2</v>
      </c>
      <c r="L17" s="12">
        <v>15232.39</v>
      </c>
      <c r="M17" s="14">
        <v>2262</v>
      </c>
      <c r="N17" s="16">
        <v>45576</v>
      </c>
      <c r="O17" s="22" t="s">
        <v>43</v>
      </c>
    </row>
    <row r="18" spans="1:15" ht="24.95" customHeight="1">
      <c r="A18" s="10">
        <v>16</v>
      </c>
      <c r="B18" s="15" t="s">
        <v>17</v>
      </c>
      <c r="C18" s="5" t="s">
        <v>261</v>
      </c>
      <c r="D18" s="6">
        <v>1607</v>
      </c>
      <c r="E18" s="13" t="s">
        <v>15</v>
      </c>
      <c r="F18" s="13" t="s">
        <v>15</v>
      </c>
      <c r="G18" s="7">
        <v>228</v>
      </c>
      <c r="H18" s="14" t="s">
        <v>15</v>
      </c>
      <c r="I18" s="15" t="s">
        <v>15</v>
      </c>
      <c r="J18" s="8">
        <v>11</v>
      </c>
      <c r="K18" s="8">
        <v>1</v>
      </c>
      <c r="L18" s="12">
        <v>1607</v>
      </c>
      <c r="M18" s="14">
        <v>228</v>
      </c>
      <c r="N18" s="9">
        <v>45583</v>
      </c>
      <c r="O18" s="22" t="s">
        <v>13</v>
      </c>
    </row>
    <row r="19" spans="1:15" s="53" customFormat="1" ht="24.95" customHeight="1">
      <c r="A19" s="10">
        <v>17</v>
      </c>
      <c r="B19" s="10">
        <v>13</v>
      </c>
      <c r="C19" s="18" t="s">
        <v>223</v>
      </c>
      <c r="D19" s="12">
        <v>1467.34</v>
      </c>
      <c r="E19" s="12">
        <v>2839.41</v>
      </c>
      <c r="F19" s="13">
        <f>(D19-E19)/E19</f>
        <v>-0.48322362744372949</v>
      </c>
      <c r="G19" s="14">
        <v>253</v>
      </c>
      <c r="H19" s="14">
        <v>15</v>
      </c>
      <c r="I19" s="15">
        <f t="shared" ref="I19:I28" si="1">G19/H19</f>
        <v>16.866666666666667</v>
      </c>
      <c r="J19" s="15">
        <v>5</v>
      </c>
      <c r="K19" s="15">
        <v>5</v>
      </c>
      <c r="L19" s="12">
        <v>45402.1</v>
      </c>
      <c r="M19" s="14">
        <v>8001</v>
      </c>
      <c r="N19" s="16">
        <v>45555</v>
      </c>
      <c r="O19" s="27" t="s">
        <v>115</v>
      </c>
    </row>
    <row r="20" spans="1:15" s="53" customFormat="1" ht="24.95" customHeight="1">
      <c r="A20" s="10">
        <v>18</v>
      </c>
      <c r="B20" s="10">
        <v>18</v>
      </c>
      <c r="C20" s="18" t="s">
        <v>91</v>
      </c>
      <c r="D20" s="12">
        <v>1434.76</v>
      </c>
      <c r="E20" s="12">
        <v>1115.03</v>
      </c>
      <c r="F20" s="13">
        <f>(D20-E20)/E20</f>
        <v>0.28674564809915432</v>
      </c>
      <c r="G20" s="14">
        <v>272</v>
      </c>
      <c r="H20" s="14">
        <v>10</v>
      </c>
      <c r="I20" s="15">
        <f t="shared" si="1"/>
        <v>27.2</v>
      </c>
      <c r="J20" s="15">
        <v>2</v>
      </c>
      <c r="K20" s="15">
        <v>19</v>
      </c>
      <c r="L20" s="12">
        <v>1306738.1399999999</v>
      </c>
      <c r="M20" s="14">
        <v>226238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5" t="s">
        <v>17</v>
      </c>
      <c r="C21" s="11" t="s">
        <v>266</v>
      </c>
      <c r="D21" s="12">
        <v>804.5</v>
      </c>
      <c r="E21" s="12" t="s">
        <v>15</v>
      </c>
      <c r="F21" s="13" t="s">
        <v>15</v>
      </c>
      <c r="G21" s="14">
        <v>129</v>
      </c>
      <c r="H21" s="14">
        <v>8</v>
      </c>
      <c r="I21" s="15">
        <f t="shared" si="1"/>
        <v>16.125</v>
      </c>
      <c r="J21" s="15">
        <v>6</v>
      </c>
      <c r="K21" s="15">
        <v>1</v>
      </c>
      <c r="L21" s="12">
        <v>804.5</v>
      </c>
      <c r="M21" s="14" t="s">
        <v>265</v>
      </c>
      <c r="N21" s="16">
        <v>45583</v>
      </c>
      <c r="O21" s="22" t="s">
        <v>23</v>
      </c>
    </row>
    <row r="22" spans="1:15" s="53" customFormat="1" ht="24.95" customHeight="1">
      <c r="A22" s="10">
        <v>20</v>
      </c>
      <c r="B22" s="10">
        <v>17</v>
      </c>
      <c r="C22" s="11" t="s">
        <v>172</v>
      </c>
      <c r="D22" s="12">
        <v>763.5</v>
      </c>
      <c r="E22" s="12">
        <v>1484.7</v>
      </c>
      <c r="F22" s="13">
        <f>(D22-E22)/E22</f>
        <v>-0.48575469791877146</v>
      </c>
      <c r="G22" s="14">
        <v>94</v>
      </c>
      <c r="H22" s="14">
        <v>3</v>
      </c>
      <c r="I22" s="15">
        <f t="shared" si="1"/>
        <v>31.333333333333332</v>
      </c>
      <c r="J22" s="15">
        <v>1</v>
      </c>
      <c r="K22" s="15">
        <v>11</v>
      </c>
      <c r="L22" s="12">
        <v>855492.09</v>
      </c>
      <c r="M22" s="14">
        <v>118749</v>
      </c>
      <c r="N22" s="16">
        <v>45513</v>
      </c>
      <c r="O22" s="22" t="s">
        <v>43</v>
      </c>
    </row>
    <row r="23" spans="1:15" s="53" customFormat="1" ht="24.95" customHeight="1">
      <c r="A23" s="10">
        <v>21</v>
      </c>
      <c r="B23" s="10">
        <v>14</v>
      </c>
      <c r="C23" s="18" t="s">
        <v>257</v>
      </c>
      <c r="D23" s="12">
        <v>326.10000000000002</v>
      </c>
      <c r="E23" s="12">
        <v>2781.32</v>
      </c>
      <c r="F23" s="13">
        <f>(D23-E23)/E23</f>
        <v>-0.88275351272057878</v>
      </c>
      <c r="G23" s="14">
        <v>53</v>
      </c>
      <c r="H23" s="14">
        <v>6</v>
      </c>
      <c r="I23" s="15">
        <f t="shared" si="1"/>
        <v>8.8333333333333339</v>
      </c>
      <c r="J23" s="15">
        <v>2</v>
      </c>
      <c r="K23" s="15">
        <v>2</v>
      </c>
      <c r="L23" s="12">
        <v>4621.5200000000004</v>
      </c>
      <c r="M23" s="14">
        <v>711</v>
      </c>
      <c r="N23" s="16">
        <v>45576</v>
      </c>
      <c r="O23" s="27" t="s">
        <v>234</v>
      </c>
    </row>
    <row r="24" spans="1:15" ht="24.95" customHeight="1">
      <c r="A24" s="10">
        <v>22</v>
      </c>
      <c r="B24" s="10">
        <v>15</v>
      </c>
      <c r="C24" s="11" t="s">
        <v>247</v>
      </c>
      <c r="D24" s="12">
        <v>320.42</v>
      </c>
      <c r="E24" s="12">
        <v>2021.52</v>
      </c>
      <c r="F24" s="13">
        <f>(D24-E24)/E24</f>
        <v>-0.84149550833036524</v>
      </c>
      <c r="G24" s="14">
        <v>60</v>
      </c>
      <c r="H24" s="14">
        <v>8</v>
      </c>
      <c r="I24" s="15">
        <f t="shared" si="1"/>
        <v>7.5</v>
      </c>
      <c r="J24" s="15">
        <v>4</v>
      </c>
      <c r="K24" s="15">
        <v>3</v>
      </c>
      <c r="L24" s="12">
        <v>10367.76</v>
      </c>
      <c r="M24" s="14">
        <v>1969</v>
      </c>
      <c r="N24" s="16">
        <v>45569</v>
      </c>
      <c r="O24" s="22" t="s">
        <v>248</v>
      </c>
    </row>
    <row r="25" spans="1:15" ht="24.95" customHeight="1">
      <c r="A25" s="10">
        <v>23</v>
      </c>
      <c r="B25" s="10">
        <v>19</v>
      </c>
      <c r="C25" s="18" t="s">
        <v>228</v>
      </c>
      <c r="D25" s="12">
        <v>211.5</v>
      </c>
      <c r="E25" s="12">
        <v>614.9</v>
      </c>
      <c r="F25" s="13">
        <f>(D25-E25)/E25</f>
        <v>-0.65604163278581884</v>
      </c>
      <c r="G25" s="14">
        <v>27</v>
      </c>
      <c r="H25" s="14">
        <v>2</v>
      </c>
      <c r="I25" s="15">
        <f t="shared" si="1"/>
        <v>13.5</v>
      </c>
      <c r="J25" s="15">
        <v>1</v>
      </c>
      <c r="K25" s="15">
        <v>5</v>
      </c>
      <c r="L25" s="12">
        <v>27793.62</v>
      </c>
      <c r="M25" s="14">
        <v>4192</v>
      </c>
      <c r="N25" s="16">
        <v>45555</v>
      </c>
      <c r="O25" s="27" t="s">
        <v>11</v>
      </c>
    </row>
    <row r="26" spans="1:15" s="53" customFormat="1" ht="24.95" customHeight="1">
      <c r="A26" s="10">
        <v>24</v>
      </c>
      <c r="B26" s="13" t="s">
        <v>15</v>
      </c>
      <c r="C26" s="11" t="s">
        <v>263</v>
      </c>
      <c r="D26" s="12">
        <v>170</v>
      </c>
      <c r="E26" s="13" t="s">
        <v>15</v>
      </c>
      <c r="F26" s="13" t="s">
        <v>15</v>
      </c>
      <c r="G26" s="14">
        <v>31</v>
      </c>
      <c r="H26" s="14">
        <v>5</v>
      </c>
      <c r="I26" s="15">
        <f t="shared" si="1"/>
        <v>6.2</v>
      </c>
      <c r="J26" s="15">
        <v>3</v>
      </c>
      <c r="K26" s="15">
        <v>2</v>
      </c>
      <c r="L26" s="12">
        <v>774.40000000000009</v>
      </c>
      <c r="M26" s="14">
        <v>128</v>
      </c>
      <c r="N26" s="16">
        <v>45576</v>
      </c>
      <c r="O26" s="22" t="s">
        <v>264</v>
      </c>
    </row>
    <row r="27" spans="1:15" s="53" customFormat="1" ht="24.95" customHeight="1">
      <c r="A27" s="10">
        <v>25</v>
      </c>
      <c r="B27" s="10">
        <v>25</v>
      </c>
      <c r="C27" s="11" t="s">
        <v>246</v>
      </c>
      <c r="D27" s="12">
        <v>153</v>
      </c>
      <c r="E27" s="12">
        <v>60</v>
      </c>
      <c r="F27" s="13">
        <f>(D27-E27)/E27</f>
        <v>1.55</v>
      </c>
      <c r="G27" s="14">
        <v>30</v>
      </c>
      <c r="H27" s="14">
        <v>3</v>
      </c>
      <c r="I27" s="15">
        <f t="shared" si="1"/>
        <v>10</v>
      </c>
      <c r="J27" s="15">
        <v>3</v>
      </c>
      <c r="K27" s="15">
        <v>3</v>
      </c>
      <c r="L27" s="12">
        <v>1221.79</v>
      </c>
      <c r="M27" s="14">
        <v>227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5" t="s">
        <v>15</v>
      </c>
      <c r="C28" s="11" t="s">
        <v>104</v>
      </c>
      <c r="D28" s="12">
        <v>77.989999999999995</v>
      </c>
      <c r="E28" s="12" t="s">
        <v>15</v>
      </c>
      <c r="F28" s="13" t="s">
        <v>15</v>
      </c>
      <c r="G28" s="14">
        <v>23</v>
      </c>
      <c r="H28" s="14">
        <v>1</v>
      </c>
      <c r="I28" s="15">
        <f t="shared" si="1"/>
        <v>23</v>
      </c>
      <c r="J28" s="15">
        <v>1</v>
      </c>
      <c r="K28" s="15" t="s">
        <v>15</v>
      </c>
      <c r="L28" s="12">
        <v>32484.11</v>
      </c>
      <c r="M28" s="14">
        <v>5399</v>
      </c>
      <c r="N28" s="16">
        <v>45303</v>
      </c>
      <c r="O28" s="22" t="s">
        <v>102</v>
      </c>
    </row>
    <row r="29" spans="1:15" s="53" customFormat="1" ht="24.95" customHeight="1">
      <c r="A29" s="10">
        <v>27</v>
      </c>
      <c r="B29" s="13" t="s">
        <v>15</v>
      </c>
      <c r="C29" s="11" t="s">
        <v>238</v>
      </c>
      <c r="D29" s="12">
        <v>77</v>
      </c>
      <c r="E29" s="13" t="s">
        <v>15</v>
      </c>
      <c r="F29" s="13" t="s">
        <v>15</v>
      </c>
      <c r="G29" s="14">
        <v>11</v>
      </c>
      <c r="H29" s="14" t="s">
        <v>15</v>
      </c>
      <c r="I29" s="15" t="s">
        <v>15</v>
      </c>
      <c r="J29" s="15">
        <v>1</v>
      </c>
      <c r="K29" s="15" t="s">
        <v>15</v>
      </c>
      <c r="L29" s="12">
        <v>16573</v>
      </c>
      <c r="M29" s="14">
        <v>2668</v>
      </c>
      <c r="N29" s="16">
        <v>45562</v>
      </c>
      <c r="O29" s="22" t="s">
        <v>13</v>
      </c>
    </row>
    <row r="30" spans="1:15" s="53" customFormat="1" ht="24.95" customHeight="1">
      <c r="A30" s="10">
        <v>28</v>
      </c>
      <c r="B30" s="10">
        <v>24</v>
      </c>
      <c r="C30" s="18" t="s">
        <v>205</v>
      </c>
      <c r="D30" s="12">
        <v>45</v>
      </c>
      <c r="E30" s="12">
        <v>134</v>
      </c>
      <c r="F30" s="13">
        <f>(D30-E30)/E30</f>
        <v>-0.66417910447761197</v>
      </c>
      <c r="G30" s="14">
        <v>9</v>
      </c>
      <c r="H30" s="14">
        <v>1</v>
      </c>
      <c r="I30" s="15">
        <f>G30/H30</f>
        <v>9</v>
      </c>
      <c r="J30" s="15">
        <v>1</v>
      </c>
      <c r="K30" s="15" t="s">
        <v>15</v>
      </c>
      <c r="L30" s="12">
        <v>42205.549999999996</v>
      </c>
      <c r="M30" s="14">
        <v>8223</v>
      </c>
      <c r="N30" s="16">
        <v>45541</v>
      </c>
      <c r="O30" s="22" t="s">
        <v>14</v>
      </c>
    </row>
    <row r="31" spans="1:15" ht="24.95" customHeight="1">
      <c r="A31" s="34" t="s">
        <v>24</v>
      </c>
      <c r="B31" s="34" t="s">
        <v>24</v>
      </c>
      <c r="C31" s="35" t="s">
        <v>270</v>
      </c>
      <c r="D31" s="36">
        <f>SUBTOTAL(109,Table13234567891011121314151617181926192021[Pajamos 
(GBO)])</f>
        <v>202799.66999999998</v>
      </c>
      <c r="E31" s="36" t="s">
        <v>269</v>
      </c>
      <c r="F31" s="37">
        <f t="shared" ref="F31" si="2">(D31-E31)/E31</f>
        <v>5.5703933909078046E-2</v>
      </c>
      <c r="G31" s="38">
        <f>SUBTOTAL(109,Table13234567891011121314151617181926192021[Žiūrovų sk. 
(ADM)])</f>
        <v>29959</v>
      </c>
      <c r="H31" s="34"/>
      <c r="I31" s="34"/>
      <c r="J31" s="34"/>
      <c r="K31" s="43"/>
      <c r="L31" s="39"/>
      <c r="M31" s="50"/>
      <c r="N31" s="34"/>
      <c r="O31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82475F-68C6-42B9-B977-5976686EC59D}">
  <dimension ref="A1:O38"/>
  <sheetViews>
    <sheetView zoomScale="60" zoomScaleNormal="60" workbookViewId="0">
      <selection activeCell="B18" sqref="B18:O18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254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0">
        <v>1</v>
      </c>
      <c r="C3" s="11" t="s">
        <v>249</v>
      </c>
      <c r="D3" s="12">
        <v>34609.71</v>
      </c>
      <c r="E3" s="12">
        <v>125430.98</v>
      </c>
      <c r="F3" s="13">
        <f>(D3-E3)/E3</f>
        <v>-0.724073669838185</v>
      </c>
      <c r="G3" s="14">
        <v>4086</v>
      </c>
      <c r="H3" s="14">
        <v>163</v>
      </c>
      <c r="I3" s="15">
        <f>G3/H3</f>
        <v>25.067484662576685</v>
      </c>
      <c r="J3" s="15">
        <v>16</v>
      </c>
      <c r="K3" s="15">
        <v>2</v>
      </c>
      <c r="L3" s="12">
        <v>227935.07</v>
      </c>
      <c r="M3" s="14">
        <v>28342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2</v>
      </c>
      <c r="C4" s="18" t="s">
        <v>229</v>
      </c>
      <c r="D4" s="12">
        <v>34070.79</v>
      </c>
      <c r="E4" s="12">
        <v>44938.720000000001</v>
      </c>
      <c r="F4" s="13">
        <f>(D4-E4)/E4</f>
        <v>-0.24183888637682605</v>
      </c>
      <c r="G4" s="14">
        <v>5893</v>
      </c>
      <c r="H4" s="14">
        <v>105</v>
      </c>
      <c r="I4" s="15">
        <f>G4/H4</f>
        <v>56.123809523809527</v>
      </c>
      <c r="J4" s="15">
        <v>14</v>
      </c>
      <c r="K4" s="15">
        <v>3</v>
      </c>
      <c r="L4" s="12">
        <v>163123.94</v>
      </c>
      <c r="M4" s="14">
        <v>29392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5" t="s">
        <v>17</v>
      </c>
      <c r="C5" s="18" t="s">
        <v>258</v>
      </c>
      <c r="D5" s="12">
        <v>25677.119999999999</v>
      </c>
      <c r="E5" s="12" t="s">
        <v>15</v>
      </c>
      <c r="F5" s="13" t="s">
        <v>15</v>
      </c>
      <c r="G5" s="14">
        <v>3565</v>
      </c>
      <c r="H5" s="14">
        <v>60</v>
      </c>
      <c r="I5" s="15">
        <f>G5/H5</f>
        <v>59.416666666666664</v>
      </c>
      <c r="J5" s="15">
        <v>19</v>
      </c>
      <c r="K5" s="15">
        <v>1</v>
      </c>
      <c r="L5" s="12">
        <v>25677.119999999999</v>
      </c>
      <c r="M5" s="14">
        <v>3565</v>
      </c>
      <c r="N5" s="16">
        <v>45576</v>
      </c>
      <c r="O5" s="27" t="s">
        <v>259</v>
      </c>
    </row>
    <row r="6" spans="1:15" s="53" customFormat="1" ht="24.95" customHeight="1">
      <c r="A6" s="10">
        <v>4</v>
      </c>
      <c r="B6" s="10" t="s">
        <v>17</v>
      </c>
      <c r="C6" s="11" t="s">
        <v>245</v>
      </c>
      <c r="D6" s="12">
        <v>16541</v>
      </c>
      <c r="E6" s="13" t="s">
        <v>15</v>
      </c>
      <c r="F6" s="13" t="s">
        <v>15</v>
      </c>
      <c r="G6" s="14">
        <v>3031</v>
      </c>
      <c r="H6" s="15" t="s">
        <v>15</v>
      </c>
      <c r="I6" s="15" t="s">
        <v>15</v>
      </c>
      <c r="J6" s="15">
        <v>16</v>
      </c>
      <c r="K6" s="15">
        <v>1</v>
      </c>
      <c r="L6" s="12">
        <v>19862</v>
      </c>
      <c r="M6" s="14">
        <v>3565</v>
      </c>
      <c r="N6" s="16">
        <v>45576</v>
      </c>
      <c r="O6" s="22" t="s">
        <v>13</v>
      </c>
    </row>
    <row r="7" spans="1:15" s="53" customFormat="1" ht="24.95" customHeight="1">
      <c r="A7" s="10">
        <v>5</v>
      </c>
      <c r="B7" s="10">
        <v>3</v>
      </c>
      <c r="C7" s="18" t="s">
        <v>235</v>
      </c>
      <c r="D7" s="12">
        <v>15404.35</v>
      </c>
      <c r="E7" s="12">
        <v>31406.03</v>
      </c>
      <c r="F7" s="13">
        <f>(D7-E7)/E7</f>
        <v>-0.50950979795918172</v>
      </c>
      <c r="G7" s="14">
        <v>2094</v>
      </c>
      <c r="H7" s="14">
        <v>70</v>
      </c>
      <c r="I7" s="15">
        <f>G7/H7</f>
        <v>29.914285714285715</v>
      </c>
      <c r="J7" s="15">
        <v>15</v>
      </c>
      <c r="K7" s="15">
        <v>4</v>
      </c>
      <c r="L7" s="12">
        <v>257576.65</v>
      </c>
      <c r="M7" s="14">
        <v>37297</v>
      </c>
      <c r="N7" s="16">
        <v>45555</v>
      </c>
      <c r="O7" s="27" t="s">
        <v>236</v>
      </c>
    </row>
    <row r="8" spans="1:15" s="53" customFormat="1" ht="24.95" customHeight="1">
      <c r="A8" s="10">
        <v>6</v>
      </c>
      <c r="B8" s="10">
        <v>4</v>
      </c>
      <c r="C8" s="18" t="s">
        <v>241</v>
      </c>
      <c r="D8" s="12">
        <v>13225.5</v>
      </c>
      <c r="E8" s="12">
        <v>17511.47</v>
      </c>
      <c r="F8" s="13">
        <f>(D8-E8)/E8</f>
        <v>-0.24475215387400379</v>
      </c>
      <c r="G8" s="14">
        <v>1776</v>
      </c>
      <c r="H8" s="14">
        <v>39</v>
      </c>
      <c r="I8" s="15">
        <f>G8/H8</f>
        <v>45.53846153846154</v>
      </c>
      <c r="J8" s="15">
        <v>12</v>
      </c>
      <c r="K8" s="15">
        <v>3</v>
      </c>
      <c r="L8" s="12">
        <v>73302.070000000007</v>
      </c>
      <c r="M8" s="14">
        <v>10642</v>
      </c>
      <c r="N8" s="16">
        <v>45562</v>
      </c>
      <c r="O8" s="27" t="s">
        <v>14</v>
      </c>
    </row>
    <row r="9" spans="1:15" s="53" customFormat="1" ht="24.95" customHeight="1">
      <c r="A9" s="10">
        <v>7</v>
      </c>
      <c r="B9" s="15" t="s">
        <v>17</v>
      </c>
      <c r="C9" s="18" t="s">
        <v>255</v>
      </c>
      <c r="D9" s="12">
        <v>9480.09</v>
      </c>
      <c r="E9" s="13" t="s">
        <v>15</v>
      </c>
      <c r="F9" s="13" t="s">
        <v>15</v>
      </c>
      <c r="G9" s="14">
        <v>1295</v>
      </c>
      <c r="H9" s="14">
        <v>56</v>
      </c>
      <c r="I9" s="15">
        <f>G9/H9</f>
        <v>23.125</v>
      </c>
      <c r="J9" s="15">
        <v>10</v>
      </c>
      <c r="K9" s="15">
        <v>1</v>
      </c>
      <c r="L9" s="12">
        <v>9576.09</v>
      </c>
      <c r="M9" s="14">
        <v>1308</v>
      </c>
      <c r="N9" s="16">
        <v>45576</v>
      </c>
      <c r="O9" s="22" t="s">
        <v>43</v>
      </c>
    </row>
    <row r="10" spans="1:15" s="53" customFormat="1" ht="24.95" customHeight="1">
      <c r="A10" s="10">
        <v>8</v>
      </c>
      <c r="B10" s="10">
        <v>5</v>
      </c>
      <c r="C10" s="18" t="s">
        <v>206</v>
      </c>
      <c r="D10" s="12">
        <v>9328.91</v>
      </c>
      <c r="E10" s="12">
        <v>15933.01</v>
      </c>
      <c r="F10" s="13">
        <f>(D10-E10)/E10</f>
        <v>-0.41449167483105831</v>
      </c>
      <c r="G10" s="14">
        <v>1363</v>
      </c>
      <c r="H10" s="14">
        <v>38</v>
      </c>
      <c r="I10" s="15">
        <f>G10/H10</f>
        <v>35.868421052631582</v>
      </c>
      <c r="J10" s="15">
        <v>8</v>
      </c>
      <c r="K10" s="15">
        <v>6</v>
      </c>
      <c r="L10" s="12">
        <v>197431.16</v>
      </c>
      <c r="M10" s="14">
        <v>28691</v>
      </c>
      <c r="N10" s="16">
        <v>45541</v>
      </c>
      <c r="O10" s="27" t="s">
        <v>12</v>
      </c>
    </row>
    <row r="11" spans="1:15" s="53" customFormat="1" ht="24.95" customHeight="1">
      <c r="A11" s="10">
        <v>9</v>
      </c>
      <c r="B11" s="10">
        <v>6</v>
      </c>
      <c r="C11" s="11" t="s">
        <v>122</v>
      </c>
      <c r="D11" s="12">
        <v>7002.83</v>
      </c>
      <c r="E11" s="12">
        <v>8816.9</v>
      </c>
      <c r="F11" s="13">
        <f>(D11-E11)/E11</f>
        <v>-0.20574918622191471</v>
      </c>
      <c r="G11" s="14">
        <v>1221</v>
      </c>
      <c r="H11" s="14">
        <v>36</v>
      </c>
      <c r="I11" s="15">
        <f>G11/H11</f>
        <v>33.916666666666664</v>
      </c>
      <c r="J11" s="15">
        <v>9</v>
      </c>
      <c r="K11" s="15">
        <v>15</v>
      </c>
      <c r="L11" s="12">
        <v>1179854</v>
      </c>
      <c r="M11" s="14">
        <v>204835</v>
      </c>
      <c r="N11" s="16">
        <v>45478</v>
      </c>
      <c r="O11" s="22" t="s">
        <v>45</v>
      </c>
    </row>
    <row r="12" spans="1:15" s="53" customFormat="1" ht="24.95" customHeight="1">
      <c r="A12" s="10">
        <v>10</v>
      </c>
      <c r="B12" s="15" t="s">
        <v>17</v>
      </c>
      <c r="C12" s="18" t="s">
        <v>253</v>
      </c>
      <c r="D12" s="12">
        <v>6544</v>
      </c>
      <c r="E12" s="13" t="s">
        <v>15</v>
      </c>
      <c r="F12" s="13" t="s">
        <v>15</v>
      </c>
      <c r="G12" s="14">
        <v>912</v>
      </c>
      <c r="H12" s="15" t="s">
        <v>15</v>
      </c>
      <c r="I12" s="15" t="s">
        <v>15</v>
      </c>
      <c r="J12" s="15">
        <v>13</v>
      </c>
      <c r="K12" s="15">
        <v>1</v>
      </c>
      <c r="L12" s="12">
        <v>6544</v>
      </c>
      <c r="M12" s="14">
        <v>912</v>
      </c>
      <c r="N12" s="16">
        <v>45576</v>
      </c>
      <c r="O12" s="22" t="s">
        <v>13</v>
      </c>
    </row>
    <row r="13" spans="1:15" s="53" customFormat="1" ht="24.95" customHeight="1">
      <c r="A13" s="10">
        <v>11</v>
      </c>
      <c r="B13" s="10" t="s">
        <v>224</v>
      </c>
      <c r="C13" s="11" t="s">
        <v>250</v>
      </c>
      <c r="D13" s="12">
        <v>3277.11</v>
      </c>
      <c r="E13" s="13" t="s">
        <v>15</v>
      </c>
      <c r="F13" s="13" t="s">
        <v>15</v>
      </c>
      <c r="G13" s="14">
        <v>546</v>
      </c>
      <c r="H13" s="14">
        <v>9</v>
      </c>
      <c r="I13" s="15">
        <f t="shared" ref="I13:I22" si="0">G13/H13</f>
        <v>60.666666666666664</v>
      </c>
      <c r="J13" s="15">
        <v>9</v>
      </c>
      <c r="K13" s="15">
        <v>0</v>
      </c>
      <c r="L13" s="12">
        <v>8005.11</v>
      </c>
      <c r="M13" s="14">
        <v>1805</v>
      </c>
      <c r="N13" s="16" t="s">
        <v>222</v>
      </c>
      <c r="O13" s="22" t="s">
        <v>11</v>
      </c>
    </row>
    <row r="14" spans="1:15" s="53" customFormat="1" ht="24.95" customHeight="1">
      <c r="A14" s="10">
        <v>12</v>
      </c>
      <c r="B14" s="10">
        <v>8</v>
      </c>
      <c r="C14" s="18" t="s">
        <v>225</v>
      </c>
      <c r="D14" s="12">
        <v>2957.34</v>
      </c>
      <c r="E14" s="12">
        <v>6918.71</v>
      </c>
      <c r="F14" s="13">
        <f>(D14-E14)/E14</f>
        <v>-0.57255904641183109</v>
      </c>
      <c r="G14" s="14">
        <v>425</v>
      </c>
      <c r="H14" s="14">
        <v>13</v>
      </c>
      <c r="I14" s="15">
        <f t="shared" si="0"/>
        <v>32.692307692307693</v>
      </c>
      <c r="J14" s="15">
        <v>5</v>
      </c>
      <c r="K14" s="15">
        <v>5</v>
      </c>
      <c r="L14" s="12">
        <v>108028.53</v>
      </c>
      <c r="M14" s="14">
        <v>15572</v>
      </c>
      <c r="N14" s="16">
        <v>45548</v>
      </c>
      <c r="O14" s="27" t="s">
        <v>11</v>
      </c>
    </row>
    <row r="15" spans="1:15" s="53" customFormat="1" ht="24.95" customHeight="1">
      <c r="A15" s="10">
        <v>13</v>
      </c>
      <c r="B15" s="10">
        <v>10</v>
      </c>
      <c r="C15" s="18" t="s">
        <v>223</v>
      </c>
      <c r="D15" s="12">
        <v>2839.41</v>
      </c>
      <c r="E15" s="12">
        <v>5756.75</v>
      </c>
      <c r="F15" s="13">
        <f>(D15-E15)/E15</f>
        <v>-0.50676857601945546</v>
      </c>
      <c r="G15" s="14">
        <v>496</v>
      </c>
      <c r="H15" s="14">
        <v>19</v>
      </c>
      <c r="I15" s="15">
        <f t="shared" si="0"/>
        <v>26.105263157894736</v>
      </c>
      <c r="J15" s="15">
        <v>8</v>
      </c>
      <c r="K15" s="15">
        <v>4</v>
      </c>
      <c r="L15" s="12">
        <v>43612.86</v>
      </c>
      <c r="M15" s="14">
        <v>7676</v>
      </c>
      <c r="N15" s="16">
        <v>45555</v>
      </c>
      <c r="O15" s="27" t="s">
        <v>115</v>
      </c>
    </row>
    <row r="16" spans="1:15" s="53" customFormat="1" ht="24.95" customHeight="1">
      <c r="A16" s="10">
        <v>14</v>
      </c>
      <c r="B16" s="15" t="s">
        <v>17</v>
      </c>
      <c r="C16" s="18" t="s">
        <v>257</v>
      </c>
      <c r="D16" s="12">
        <v>2781.32</v>
      </c>
      <c r="E16" s="12" t="s">
        <v>15</v>
      </c>
      <c r="F16" s="13" t="s">
        <v>15</v>
      </c>
      <c r="G16" s="14">
        <v>374</v>
      </c>
      <c r="H16" s="14">
        <v>27</v>
      </c>
      <c r="I16" s="15">
        <f t="shared" si="0"/>
        <v>13.851851851851851</v>
      </c>
      <c r="J16" s="15">
        <v>9</v>
      </c>
      <c r="K16" s="15">
        <v>1</v>
      </c>
      <c r="L16" s="12">
        <v>2781.32</v>
      </c>
      <c r="M16" s="14">
        <v>374</v>
      </c>
      <c r="N16" s="16">
        <v>45576</v>
      </c>
      <c r="O16" s="27" t="s">
        <v>234</v>
      </c>
    </row>
    <row r="17" spans="1:15" ht="24.95" customHeight="1">
      <c r="A17" s="10">
        <v>15</v>
      </c>
      <c r="B17" s="10">
        <v>9</v>
      </c>
      <c r="C17" s="11" t="s">
        <v>247</v>
      </c>
      <c r="D17" s="12">
        <v>2021.52</v>
      </c>
      <c r="E17" s="12">
        <v>6343.73</v>
      </c>
      <c r="F17" s="13">
        <f>(D17-E17)/E17</f>
        <v>-0.68133574411269071</v>
      </c>
      <c r="G17" s="14">
        <v>374</v>
      </c>
      <c r="H17" s="14">
        <v>30</v>
      </c>
      <c r="I17" s="15">
        <f t="shared" si="0"/>
        <v>12.466666666666667</v>
      </c>
      <c r="J17" s="15">
        <v>10</v>
      </c>
      <c r="K17" s="15">
        <v>2</v>
      </c>
      <c r="L17" s="12">
        <v>9460.25</v>
      </c>
      <c r="M17" s="14">
        <v>1765</v>
      </c>
      <c r="N17" s="16">
        <v>45569</v>
      </c>
      <c r="O17" s="22" t="s">
        <v>248</v>
      </c>
    </row>
    <row r="18" spans="1:15" s="53" customFormat="1" ht="24.95" customHeight="1">
      <c r="A18" s="10">
        <v>16</v>
      </c>
      <c r="B18" s="15" t="s">
        <v>17</v>
      </c>
      <c r="C18" s="18" t="s">
        <v>256</v>
      </c>
      <c r="D18" s="12">
        <v>1969.91</v>
      </c>
      <c r="E18" s="12" t="s">
        <v>15</v>
      </c>
      <c r="F18" s="13" t="s">
        <v>15</v>
      </c>
      <c r="G18" s="14">
        <v>271</v>
      </c>
      <c r="H18" s="14">
        <v>32</v>
      </c>
      <c r="I18" s="15">
        <f t="shared" si="0"/>
        <v>8.46875</v>
      </c>
      <c r="J18" s="15">
        <v>12</v>
      </c>
      <c r="K18" s="15">
        <v>1</v>
      </c>
      <c r="L18" s="12">
        <v>1969.91</v>
      </c>
      <c r="M18" s="14">
        <v>271</v>
      </c>
      <c r="N18" s="16">
        <v>45576</v>
      </c>
      <c r="O18" s="27" t="s">
        <v>220</v>
      </c>
    </row>
    <row r="19" spans="1:15" s="53" customFormat="1" ht="24.95" customHeight="1">
      <c r="A19" s="10">
        <v>17</v>
      </c>
      <c r="B19" s="10">
        <v>7</v>
      </c>
      <c r="C19" s="11" t="s">
        <v>172</v>
      </c>
      <c r="D19" s="12">
        <v>1484.7</v>
      </c>
      <c r="E19" s="12">
        <v>7942.59</v>
      </c>
      <c r="F19" s="13">
        <f>(D19-E19)/E19</f>
        <v>-0.81307105113067657</v>
      </c>
      <c r="G19" s="14">
        <v>194</v>
      </c>
      <c r="H19" s="14">
        <v>7</v>
      </c>
      <c r="I19" s="15">
        <f t="shared" si="0"/>
        <v>27.714285714285715</v>
      </c>
      <c r="J19" s="15">
        <v>3</v>
      </c>
      <c r="K19" s="15">
        <v>10</v>
      </c>
      <c r="L19" s="12">
        <v>853851.89</v>
      </c>
      <c r="M19" s="14">
        <v>118473</v>
      </c>
      <c r="N19" s="16">
        <v>45513</v>
      </c>
      <c r="O19" s="22" t="s">
        <v>43</v>
      </c>
    </row>
    <row r="20" spans="1:15" s="53" customFormat="1" ht="24.95" customHeight="1">
      <c r="A20" s="10">
        <v>18</v>
      </c>
      <c r="B20" s="10">
        <v>13</v>
      </c>
      <c r="C20" s="18" t="s">
        <v>91</v>
      </c>
      <c r="D20" s="12">
        <v>1115.03</v>
      </c>
      <c r="E20" s="12">
        <v>2421.91</v>
      </c>
      <c r="F20" s="13">
        <f>(D20-E20)/E20</f>
        <v>-0.53960716954800136</v>
      </c>
      <c r="G20" s="14">
        <v>187</v>
      </c>
      <c r="H20" s="14">
        <v>8</v>
      </c>
      <c r="I20" s="15">
        <f t="shared" si="0"/>
        <v>23.375</v>
      </c>
      <c r="J20" s="15">
        <v>3</v>
      </c>
      <c r="K20" s="15">
        <v>18</v>
      </c>
      <c r="L20" s="12">
        <v>1305203.51</v>
      </c>
      <c r="M20" s="14">
        <v>225944</v>
      </c>
      <c r="N20" s="16">
        <v>45457</v>
      </c>
      <c r="O20" s="22" t="s">
        <v>18</v>
      </c>
    </row>
    <row r="21" spans="1:15" s="53" customFormat="1" ht="24.95" customHeight="1">
      <c r="A21" s="10">
        <v>19</v>
      </c>
      <c r="B21" s="10">
        <v>12</v>
      </c>
      <c r="C21" s="18" t="s">
        <v>228</v>
      </c>
      <c r="D21" s="12">
        <v>614.9</v>
      </c>
      <c r="E21" s="12">
        <v>2663.52</v>
      </c>
      <c r="F21" s="13">
        <f>(D21-E21)/E21</f>
        <v>-0.7691400853006547</v>
      </c>
      <c r="G21" s="14">
        <v>82</v>
      </c>
      <c r="H21" s="14">
        <v>2</v>
      </c>
      <c r="I21" s="15">
        <f t="shared" si="0"/>
        <v>41</v>
      </c>
      <c r="J21" s="15">
        <v>1</v>
      </c>
      <c r="K21" s="15">
        <v>4</v>
      </c>
      <c r="L21" s="12">
        <v>27582.12</v>
      </c>
      <c r="M21" s="14">
        <v>4165</v>
      </c>
      <c r="N21" s="16">
        <v>45555</v>
      </c>
      <c r="O21" s="27" t="s">
        <v>11</v>
      </c>
    </row>
    <row r="22" spans="1:15" s="53" customFormat="1" ht="24.95" customHeight="1">
      <c r="A22" s="10">
        <v>20</v>
      </c>
      <c r="B22" s="10">
        <v>16</v>
      </c>
      <c r="C22" s="18" t="s">
        <v>221</v>
      </c>
      <c r="D22" s="12">
        <v>310.83</v>
      </c>
      <c r="E22" s="12">
        <v>1796.34</v>
      </c>
      <c r="F22" s="13">
        <f>(D22-E22)/E22</f>
        <v>-0.8269648284845853</v>
      </c>
      <c r="G22" s="14">
        <v>49</v>
      </c>
      <c r="H22" s="14">
        <v>3</v>
      </c>
      <c r="I22" s="15">
        <f t="shared" si="0"/>
        <v>16.333333333333332</v>
      </c>
      <c r="J22" s="15">
        <v>1</v>
      </c>
      <c r="K22" s="15">
        <v>5</v>
      </c>
      <c r="L22" s="12">
        <v>63710.31</v>
      </c>
      <c r="M22" s="14">
        <v>8656</v>
      </c>
      <c r="N22" s="16">
        <v>45548</v>
      </c>
      <c r="O22" s="27" t="s">
        <v>45</v>
      </c>
    </row>
    <row r="23" spans="1:15" s="53" customFormat="1" ht="24.95" customHeight="1">
      <c r="A23" s="10">
        <v>21</v>
      </c>
      <c r="B23" s="12" t="s">
        <v>15</v>
      </c>
      <c r="C23" s="18" t="s">
        <v>105</v>
      </c>
      <c r="D23" s="12">
        <v>279.64999999999998</v>
      </c>
      <c r="E23" s="12" t="s">
        <v>15</v>
      </c>
      <c r="F23" s="13" t="s">
        <v>15</v>
      </c>
      <c r="G23" s="14">
        <v>74</v>
      </c>
      <c r="H23" s="14">
        <v>2</v>
      </c>
      <c r="I23" s="15">
        <v>8.4166666666666661</v>
      </c>
      <c r="J23" s="15">
        <v>2</v>
      </c>
      <c r="K23" s="15" t="s">
        <v>15</v>
      </c>
      <c r="L23" s="12">
        <v>138581</v>
      </c>
      <c r="M23" s="14">
        <v>26824</v>
      </c>
      <c r="N23" s="16">
        <v>45331</v>
      </c>
      <c r="O23" s="22" t="s">
        <v>11</v>
      </c>
    </row>
    <row r="24" spans="1:15" ht="24.95" customHeight="1">
      <c r="A24" s="10">
        <v>22</v>
      </c>
      <c r="B24" s="10">
        <v>26</v>
      </c>
      <c r="C24" s="18" t="s">
        <v>213</v>
      </c>
      <c r="D24" s="12">
        <v>164</v>
      </c>
      <c r="E24" s="12">
        <v>25</v>
      </c>
      <c r="F24" s="13">
        <f>(D24-E24)/E24</f>
        <v>5.56</v>
      </c>
      <c r="G24" s="14">
        <v>42</v>
      </c>
      <c r="H24" s="15" t="s">
        <v>15</v>
      </c>
      <c r="I24" s="15" t="s">
        <v>15</v>
      </c>
      <c r="J24" s="15">
        <v>2</v>
      </c>
      <c r="K24" s="15">
        <v>5</v>
      </c>
      <c r="L24" s="12">
        <v>6648</v>
      </c>
      <c r="M24" s="14">
        <v>1420</v>
      </c>
      <c r="N24" s="16">
        <v>45548</v>
      </c>
      <c r="O24" s="22" t="s">
        <v>13</v>
      </c>
    </row>
    <row r="25" spans="1:15" ht="24.95" customHeight="1">
      <c r="A25" s="10">
        <v>23</v>
      </c>
      <c r="B25" s="10">
        <v>19</v>
      </c>
      <c r="C25" s="18" t="s">
        <v>219</v>
      </c>
      <c r="D25" s="12">
        <v>145</v>
      </c>
      <c r="E25" s="12">
        <v>431</v>
      </c>
      <c r="F25" s="13">
        <f>(D25-E25)/E25</f>
        <v>-0.66357308584686769</v>
      </c>
      <c r="G25" s="14">
        <v>33</v>
      </c>
      <c r="H25" s="14">
        <v>2</v>
      </c>
      <c r="I25" s="15">
        <f>G25/H25</f>
        <v>16.5</v>
      </c>
      <c r="J25" s="15">
        <v>2</v>
      </c>
      <c r="K25" s="15">
        <v>5</v>
      </c>
      <c r="L25" s="12">
        <v>2961.68</v>
      </c>
      <c r="M25" s="14">
        <v>573</v>
      </c>
      <c r="N25" s="16">
        <v>45548</v>
      </c>
      <c r="O25" s="27" t="s">
        <v>220</v>
      </c>
    </row>
    <row r="26" spans="1:15" s="53" customFormat="1" ht="24.95" customHeight="1">
      <c r="A26" s="10">
        <v>24</v>
      </c>
      <c r="B26" s="13" t="s">
        <v>15</v>
      </c>
      <c r="C26" s="18" t="s">
        <v>205</v>
      </c>
      <c r="D26" s="12">
        <v>134</v>
      </c>
      <c r="E26" s="13" t="s">
        <v>15</v>
      </c>
      <c r="F26" s="13" t="s">
        <v>15</v>
      </c>
      <c r="G26" s="14">
        <v>34</v>
      </c>
      <c r="H26" s="14">
        <v>3</v>
      </c>
      <c r="I26" s="15">
        <f>G26/H26</f>
        <v>11.333333333333334</v>
      </c>
      <c r="J26" s="15">
        <v>2</v>
      </c>
      <c r="K26" s="15" t="s">
        <v>15</v>
      </c>
      <c r="L26" s="12">
        <v>42013.549999999996</v>
      </c>
      <c r="M26" s="14">
        <v>8172</v>
      </c>
      <c r="N26" s="16">
        <v>45541</v>
      </c>
      <c r="O26" s="22" t="s">
        <v>14</v>
      </c>
    </row>
    <row r="27" spans="1:15" s="53" customFormat="1" ht="24.95" customHeight="1">
      <c r="A27" s="10">
        <v>25</v>
      </c>
      <c r="B27" s="10">
        <v>18</v>
      </c>
      <c r="C27" s="11" t="s">
        <v>246</v>
      </c>
      <c r="D27" s="12">
        <v>60</v>
      </c>
      <c r="E27" s="12">
        <v>929.37</v>
      </c>
      <c r="F27" s="13">
        <f>(D27-E27)/E27</f>
        <v>-0.93544013686690985</v>
      </c>
      <c r="G27" s="14">
        <v>14</v>
      </c>
      <c r="H27" s="14">
        <v>3</v>
      </c>
      <c r="I27" s="15">
        <f>G27/H27</f>
        <v>4.666666666666667</v>
      </c>
      <c r="J27" s="15">
        <v>3</v>
      </c>
      <c r="K27" s="15">
        <v>2</v>
      </c>
      <c r="L27" s="12">
        <v>1068.79</v>
      </c>
      <c r="M27" s="14">
        <v>197</v>
      </c>
      <c r="N27" s="16">
        <v>45569</v>
      </c>
      <c r="O27" s="22" t="s">
        <v>240</v>
      </c>
    </row>
    <row r="28" spans="1:15" s="53" customFormat="1" ht="24.95" customHeight="1">
      <c r="A28" s="10">
        <v>26</v>
      </c>
      <c r="B28" s="13" t="s">
        <v>15</v>
      </c>
      <c r="C28" s="11" t="s">
        <v>154</v>
      </c>
      <c r="D28" s="12">
        <v>60</v>
      </c>
      <c r="E28" s="13" t="s">
        <v>15</v>
      </c>
      <c r="F28" s="13" t="s">
        <v>15</v>
      </c>
      <c r="G28" s="14">
        <v>20</v>
      </c>
      <c r="H28" s="14">
        <v>1</v>
      </c>
      <c r="I28" s="15">
        <f>G28/H28</f>
        <v>20</v>
      </c>
      <c r="J28" s="15">
        <v>1</v>
      </c>
      <c r="K28" s="15" t="s">
        <v>15</v>
      </c>
      <c r="L28" s="12">
        <v>38698.020000000004</v>
      </c>
      <c r="M28" s="14">
        <v>7759</v>
      </c>
      <c r="N28" s="16">
        <v>45499</v>
      </c>
      <c r="O28" s="22" t="s">
        <v>14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SUBTOTAL(109,Table132345678910111213141516171819261920[Pajamos 
(GBO)])</f>
        <v>192099.01999999996</v>
      </c>
      <c r="E29" s="36" t="s">
        <v>260</v>
      </c>
      <c r="F29" s="37">
        <f t="shared" ref="F29" si="1">(D29-E29)/E29</f>
        <v>-0.33695626512220306</v>
      </c>
      <c r="G29" s="38">
        <f>SUBTOTAL(109,Table132345678910111213141516171819261920[Žiūrovų sk. 
(ADM)])</f>
        <v>28451</v>
      </c>
      <c r="H29" s="34"/>
      <c r="I29" s="34"/>
      <c r="J29" s="34"/>
      <c r="K29" s="43"/>
      <c r="L29" s="39"/>
      <c r="M29" s="50"/>
      <c r="N29" s="34"/>
      <c r="O29" s="34" t="s">
        <v>24</v>
      </c>
    </row>
    <row r="33" customFormat="1" ht="12" hidden="1" customHeight="1"/>
    <row r="34" customFormat="1" ht="12" hidden="1" customHeight="1"/>
    <row r="35" customFormat="1" ht="12" hidden="1" customHeight="1"/>
    <row r="36" customFormat="1" ht="12" hidden="1" customHeight="1"/>
    <row r="37" customFormat="1" ht="12" hidden="1" customHeight="1"/>
    <row r="38" customFormat="1" ht="12" hidden="1" customHeight="1"/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E15FD-A4CA-494D-B32B-707682F4FF07}">
  <dimension ref="A1:O29"/>
  <sheetViews>
    <sheetView zoomScale="60" zoomScaleNormal="60" workbookViewId="0">
      <selection activeCell="D29" sqref="D29"/>
    </sheetView>
  </sheetViews>
  <sheetFormatPr defaultColWidth="0" defaultRowHeight="12" customHeight="1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244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s="53" customFormat="1" ht="24.95" customHeight="1">
      <c r="A3" s="10">
        <v>1</v>
      </c>
      <c r="B3" s="15" t="s">
        <v>17</v>
      </c>
      <c r="C3" s="11" t="s">
        <v>249</v>
      </c>
      <c r="D3" s="12">
        <v>125430.98</v>
      </c>
      <c r="E3" s="12" t="s">
        <v>15</v>
      </c>
      <c r="F3" s="13" t="s">
        <v>15</v>
      </c>
      <c r="G3" s="14">
        <v>15199</v>
      </c>
      <c r="H3" s="14">
        <v>242</v>
      </c>
      <c r="I3" s="15">
        <f t="shared" ref="I3:I12" si="0">G3/H3</f>
        <v>62.805785123966942</v>
      </c>
      <c r="J3" s="15">
        <v>20</v>
      </c>
      <c r="K3" s="15">
        <v>1</v>
      </c>
      <c r="L3" s="12">
        <v>164653.6</v>
      </c>
      <c r="M3" s="14">
        <v>20242</v>
      </c>
      <c r="N3" s="16">
        <v>45569</v>
      </c>
      <c r="O3" s="22" t="s">
        <v>12</v>
      </c>
    </row>
    <row r="4" spans="1:15" s="53" customFormat="1" ht="24.95" customHeight="1">
      <c r="A4" s="10">
        <v>2</v>
      </c>
      <c r="B4" s="10">
        <v>1</v>
      </c>
      <c r="C4" s="18" t="s">
        <v>229</v>
      </c>
      <c r="D4" s="12">
        <v>44938.720000000001</v>
      </c>
      <c r="E4" s="12">
        <v>60332.86</v>
      </c>
      <c r="F4" s="13">
        <f t="shared" ref="F4:F10" si="1">(D4-E4)/E4</f>
        <v>-0.25515349346939625</v>
      </c>
      <c r="G4" s="14">
        <v>7991</v>
      </c>
      <c r="H4" s="14">
        <v>145</v>
      </c>
      <c r="I4" s="15">
        <f t="shared" si="0"/>
        <v>55.110344827586204</v>
      </c>
      <c r="J4" s="15">
        <v>19</v>
      </c>
      <c r="K4" s="15">
        <v>2</v>
      </c>
      <c r="L4" s="12">
        <v>123180.23</v>
      </c>
      <c r="M4" s="14">
        <v>22297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0">
        <v>2</v>
      </c>
      <c r="C5" s="18" t="s">
        <v>235</v>
      </c>
      <c r="D5" s="12">
        <v>31406.03</v>
      </c>
      <c r="E5" s="12">
        <v>61775.71</v>
      </c>
      <c r="F5" s="13">
        <f t="shared" si="1"/>
        <v>-0.49161199442305076</v>
      </c>
      <c r="G5" s="14">
        <v>4306</v>
      </c>
      <c r="H5" s="14">
        <v>115</v>
      </c>
      <c r="I5" s="15">
        <f t="shared" si="0"/>
        <v>37.443478260869568</v>
      </c>
      <c r="J5" s="15">
        <v>16</v>
      </c>
      <c r="K5" s="15">
        <v>3</v>
      </c>
      <c r="L5" s="12">
        <v>228525.12999999998</v>
      </c>
      <c r="M5" s="14">
        <v>33057</v>
      </c>
      <c r="N5" s="16">
        <v>45555</v>
      </c>
      <c r="O5" s="27" t="s">
        <v>236</v>
      </c>
    </row>
    <row r="6" spans="1:15" s="53" customFormat="1" ht="24.95" customHeight="1">
      <c r="A6" s="10">
        <v>4</v>
      </c>
      <c r="B6" s="10">
        <v>3</v>
      </c>
      <c r="C6" s="18" t="s">
        <v>241</v>
      </c>
      <c r="D6" s="12">
        <v>17511.47</v>
      </c>
      <c r="E6" s="12">
        <v>21868.59</v>
      </c>
      <c r="F6" s="13">
        <f t="shared" si="1"/>
        <v>-0.19924101188050986</v>
      </c>
      <c r="G6" s="14">
        <v>2344</v>
      </c>
      <c r="H6" s="14">
        <v>53</v>
      </c>
      <c r="I6" s="15">
        <f t="shared" si="0"/>
        <v>44.226415094339622</v>
      </c>
      <c r="J6" s="15">
        <v>14</v>
      </c>
      <c r="K6" s="15">
        <v>2</v>
      </c>
      <c r="L6" s="12">
        <v>51262.86</v>
      </c>
      <c r="M6" s="14">
        <v>7450</v>
      </c>
      <c r="N6" s="16">
        <v>45562</v>
      </c>
      <c r="O6" s="27" t="s">
        <v>14</v>
      </c>
    </row>
    <row r="7" spans="1:15" s="53" customFormat="1" ht="24.95" customHeight="1">
      <c r="A7" s="10">
        <v>5</v>
      </c>
      <c r="B7" s="10">
        <v>4</v>
      </c>
      <c r="C7" s="18" t="s">
        <v>206</v>
      </c>
      <c r="D7" s="12">
        <v>15933.01</v>
      </c>
      <c r="E7" s="12">
        <v>20259.57</v>
      </c>
      <c r="F7" s="13">
        <f t="shared" si="1"/>
        <v>-0.21355635879734858</v>
      </c>
      <c r="G7" s="14">
        <v>2303</v>
      </c>
      <c r="H7" s="14">
        <v>56</v>
      </c>
      <c r="I7" s="15">
        <f t="shared" si="0"/>
        <v>41.125</v>
      </c>
      <c r="J7" s="15">
        <v>9</v>
      </c>
      <c r="K7" s="15">
        <v>5</v>
      </c>
      <c r="L7" s="12">
        <v>184313.82</v>
      </c>
      <c r="M7" s="14">
        <v>26743</v>
      </c>
      <c r="N7" s="16">
        <v>45541</v>
      </c>
      <c r="O7" s="27" t="s">
        <v>12</v>
      </c>
    </row>
    <row r="8" spans="1:15" s="53" customFormat="1" ht="24.95" customHeight="1">
      <c r="A8" s="10">
        <v>6</v>
      </c>
      <c r="B8" s="10">
        <v>5</v>
      </c>
      <c r="C8" s="11" t="s">
        <v>122</v>
      </c>
      <c r="D8" s="12">
        <v>8816.9</v>
      </c>
      <c r="E8" s="12">
        <v>13031.12</v>
      </c>
      <c r="F8" s="13">
        <f t="shared" si="1"/>
        <v>-0.32339660750572485</v>
      </c>
      <c r="G8" s="14">
        <v>1525</v>
      </c>
      <c r="H8" s="14">
        <v>48</v>
      </c>
      <c r="I8" s="15">
        <f t="shared" si="0"/>
        <v>31.770833333333332</v>
      </c>
      <c r="J8" s="15">
        <v>11</v>
      </c>
      <c r="K8" s="15">
        <v>14</v>
      </c>
      <c r="L8" s="12">
        <v>1171924.2</v>
      </c>
      <c r="M8" s="14">
        <v>203442</v>
      </c>
      <c r="N8" s="16">
        <v>45478</v>
      </c>
      <c r="O8" s="22" t="s">
        <v>45</v>
      </c>
    </row>
    <row r="9" spans="1:15" s="53" customFormat="1" ht="24.95" customHeight="1">
      <c r="A9" s="10">
        <v>7</v>
      </c>
      <c r="B9" s="10">
        <v>7</v>
      </c>
      <c r="C9" s="11" t="s">
        <v>172</v>
      </c>
      <c r="D9" s="12">
        <v>7942.59</v>
      </c>
      <c r="E9" s="12">
        <v>12625.52</v>
      </c>
      <c r="F9" s="13">
        <f t="shared" si="1"/>
        <v>-0.37090987143499832</v>
      </c>
      <c r="G9" s="14">
        <v>1048</v>
      </c>
      <c r="H9" s="14">
        <v>32</v>
      </c>
      <c r="I9" s="15">
        <f t="shared" si="0"/>
        <v>32.75</v>
      </c>
      <c r="J9" s="15">
        <v>11</v>
      </c>
      <c r="K9" s="15">
        <v>9</v>
      </c>
      <c r="L9" s="12">
        <v>849197.82</v>
      </c>
      <c r="M9" s="14">
        <v>117795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6</v>
      </c>
      <c r="C10" s="18" t="s">
        <v>225</v>
      </c>
      <c r="D10" s="12">
        <v>6918.71</v>
      </c>
      <c r="E10" s="12">
        <v>12921.36</v>
      </c>
      <c r="F10" s="13">
        <f t="shared" si="1"/>
        <v>-0.46455249292644119</v>
      </c>
      <c r="G10" s="14">
        <v>987</v>
      </c>
      <c r="H10" s="14">
        <v>28</v>
      </c>
      <c r="I10" s="15">
        <f t="shared" si="0"/>
        <v>35.25</v>
      </c>
      <c r="J10" s="15">
        <v>9</v>
      </c>
      <c r="K10" s="15">
        <v>4</v>
      </c>
      <c r="L10" s="12">
        <v>100357.89</v>
      </c>
      <c r="M10" s="14">
        <v>14345</v>
      </c>
      <c r="N10" s="16">
        <v>45548</v>
      </c>
      <c r="O10" s="27" t="s">
        <v>11</v>
      </c>
    </row>
    <row r="11" spans="1:15" s="53" customFormat="1" ht="24.95" customHeight="1">
      <c r="A11" s="10">
        <v>9</v>
      </c>
      <c r="B11" s="15" t="s">
        <v>17</v>
      </c>
      <c r="C11" s="11" t="s">
        <v>247</v>
      </c>
      <c r="D11" s="12">
        <v>6343.73</v>
      </c>
      <c r="E11" s="13" t="s">
        <v>15</v>
      </c>
      <c r="F11" s="13" t="s">
        <v>15</v>
      </c>
      <c r="G11" s="14">
        <v>1169</v>
      </c>
      <c r="H11" s="14">
        <v>64</v>
      </c>
      <c r="I11" s="15">
        <f t="shared" si="0"/>
        <v>18.265625</v>
      </c>
      <c r="J11" s="15">
        <v>15</v>
      </c>
      <c r="K11" s="15">
        <v>1</v>
      </c>
      <c r="L11" s="12">
        <v>6343.73</v>
      </c>
      <c r="M11" s="14">
        <v>1169</v>
      </c>
      <c r="N11" s="16">
        <v>45569</v>
      </c>
      <c r="O11" s="22" t="s">
        <v>248</v>
      </c>
    </row>
    <row r="12" spans="1:15" s="53" customFormat="1" ht="24.95" customHeight="1">
      <c r="A12" s="10">
        <v>10</v>
      </c>
      <c r="B12" s="10">
        <v>8</v>
      </c>
      <c r="C12" s="18" t="s">
        <v>223</v>
      </c>
      <c r="D12" s="12">
        <v>5756.75</v>
      </c>
      <c r="E12" s="12">
        <v>11112.89</v>
      </c>
      <c r="F12" s="13">
        <f>(D12-E12)/E12</f>
        <v>-0.48197543573273915</v>
      </c>
      <c r="G12" s="14">
        <v>983</v>
      </c>
      <c r="H12" s="14">
        <v>35</v>
      </c>
      <c r="I12" s="15">
        <f t="shared" si="0"/>
        <v>28.085714285714285</v>
      </c>
      <c r="J12" s="15">
        <v>14</v>
      </c>
      <c r="K12" s="15">
        <v>3</v>
      </c>
      <c r="L12" s="12">
        <v>40450.730000000003</v>
      </c>
      <c r="M12" s="14">
        <v>7127</v>
      </c>
      <c r="N12" s="16">
        <v>45555</v>
      </c>
      <c r="O12" s="27" t="s">
        <v>115</v>
      </c>
    </row>
    <row r="13" spans="1:15" s="53" customFormat="1" ht="24.95" customHeight="1">
      <c r="A13" s="10">
        <v>11</v>
      </c>
      <c r="B13" s="15" t="s">
        <v>224</v>
      </c>
      <c r="C13" s="11" t="s">
        <v>245</v>
      </c>
      <c r="D13" s="12">
        <v>3321</v>
      </c>
      <c r="E13" s="13" t="s">
        <v>15</v>
      </c>
      <c r="F13" s="13" t="s">
        <v>15</v>
      </c>
      <c r="G13" s="14">
        <v>534</v>
      </c>
      <c r="H13" s="15" t="s">
        <v>15</v>
      </c>
      <c r="I13" s="15" t="s">
        <v>15</v>
      </c>
      <c r="J13" s="15">
        <v>4</v>
      </c>
      <c r="K13" s="15">
        <v>0</v>
      </c>
      <c r="L13" s="12">
        <v>3321</v>
      </c>
      <c r="M13" s="14">
        <v>534</v>
      </c>
      <c r="N13" s="16" t="s">
        <v>222</v>
      </c>
      <c r="O13" s="22" t="s">
        <v>13</v>
      </c>
    </row>
    <row r="14" spans="1:15" s="53" customFormat="1" ht="24.95" customHeight="1">
      <c r="A14" s="10">
        <v>12</v>
      </c>
      <c r="B14" s="10">
        <v>10</v>
      </c>
      <c r="C14" s="18" t="s">
        <v>228</v>
      </c>
      <c r="D14" s="12">
        <v>2663.52</v>
      </c>
      <c r="E14" s="12">
        <v>5612.27</v>
      </c>
      <c r="F14" s="13">
        <f>(D14-E14)/E14</f>
        <v>-0.52541128634224654</v>
      </c>
      <c r="G14" s="14">
        <v>371</v>
      </c>
      <c r="H14" s="14">
        <v>17</v>
      </c>
      <c r="I14" s="15">
        <f>G14/H14</f>
        <v>21.823529411764707</v>
      </c>
      <c r="J14" s="15">
        <v>6</v>
      </c>
      <c r="K14" s="15">
        <v>3</v>
      </c>
      <c r="L14" s="12">
        <v>26229.42</v>
      </c>
      <c r="M14" s="14">
        <v>3976</v>
      </c>
      <c r="N14" s="16">
        <v>45555</v>
      </c>
      <c r="O14" s="27" t="s">
        <v>11</v>
      </c>
    </row>
    <row r="15" spans="1:15" s="53" customFormat="1" ht="24.95" customHeight="1">
      <c r="A15" s="10">
        <v>13</v>
      </c>
      <c r="B15" s="10">
        <v>11</v>
      </c>
      <c r="C15" s="18" t="s">
        <v>91</v>
      </c>
      <c r="D15" s="12">
        <v>2421.91</v>
      </c>
      <c r="E15" s="12">
        <v>4964.5</v>
      </c>
      <c r="F15" s="13">
        <f>(D15-E15)/E15</f>
        <v>-0.51215429549803604</v>
      </c>
      <c r="G15" s="14">
        <v>425</v>
      </c>
      <c r="H15" s="14">
        <v>16</v>
      </c>
      <c r="I15" s="15">
        <f>G15/H15</f>
        <v>26.5625</v>
      </c>
      <c r="J15" s="15">
        <v>4</v>
      </c>
      <c r="K15" s="15">
        <v>17</v>
      </c>
      <c r="L15" s="12">
        <v>1303655.04</v>
      </c>
      <c r="M15" s="14">
        <v>225652</v>
      </c>
      <c r="N15" s="16">
        <v>45457</v>
      </c>
      <c r="O15" s="22" t="s">
        <v>18</v>
      </c>
    </row>
    <row r="16" spans="1:15" s="53" customFormat="1" ht="24.95" customHeight="1">
      <c r="A16" s="10">
        <v>14</v>
      </c>
      <c r="B16" s="10">
        <v>13</v>
      </c>
      <c r="C16" s="11" t="s">
        <v>156</v>
      </c>
      <c r="D16" s="12">
        <v>2304.71</v>
      </c>
      <c r="E16" s="12">
        <v>3904.46</v>
      </c>
      <c r="F16" s="13">
        <f>(D16-E16)/E16</f>
        <v>-0.40972375181203036</v>
      </c>
      <c r="G16" s="14">
        <v>313</v>
      </c>
      <c r="H16" s="14">
        <v>8</v>
      </c>
      <c r="I16" s="15">
        <f>G16/H16</f>
        <v>39.125</v>
      </c>
      <c r="J16" s="15">
        <v>3</v>
      </c>
      <c r="K16" s="15">
        <v>11</v>
      </c>
      <c r="L16" s="12">
        <v>765274.96</v>
      </c>
      <c r="M16" s="14">
        <v>99556</v>
      </c>
      <c r="N16" s="16">
        <v>45499</v>
      </c>
      <c r="O16" s="22" t="s">
        <v>18</v>
      </c>
    </row>
    <row r="17" spans="1:15" ht="24.95" customHeight="1">
      <c r="A17" s="10">
        <v>15</v>
      </c>
      <c r="B17" s="10">
        <v>9</v>
      </c>
      <c r="C17" s="18" t="s">
        <v>238</v>
      </c>
      <c r="D17" s="12">
        <v>2084</v>
      </c>
      <c r="E17" s="12">
        <v>9492</v>
      </c>
      <c r="F17" s="13">
        <f>(D17-E17)/E17</f>
        <v>-0.78044669195111671</v>
      </c>
      <c r="G17" s="14">
        <v>286</v>
      </c>
      <c r="H17" s="13" t="s">
        <v>15</v>
      </c>
      <c r="I17" s="13" t="s">
        <v>15</v>
      </c>
      <c r="J17" s="15">
        <v>4</v>
      </c>
      <c r="K17" s="15">
        <v>2</v>
      </c>
      <c r="L17" s="12">
        <v>15489</v>
      </c>
      <c r="M17" s="14">
        <v>2523</v>
      </c>
      <c r="N17" s="16">
        <v>45562</v>
      </c>
      <c r="O17" s="27" t="s">
        <v>13</v>
      </c>
    </row>
    <row r="18" spans="1:15" s="53" customFormat="1" ht="24.95" customHeight="1">
      <c r="A18" s="10">
        <v>16</v>
      </c>
      <c r="B18" s="10">
        <v>14</v>
      </c>
      <c r="C18" s="18" t="s">
        <v>221</v>
      </c>
      <c r="D18" s="12">
        <v>1796.34</v>
      </c>
      <c r="E18" s="12">
        <v>2581.59</v>
      </c>
      <c r="F18" s="13">
        <f>(D18-E18)/E18</f>
        <v>-0.30417300965683947</v>
      </c>
      <c r="G18" s="14">
        <v>252</v>
      </c>
      <c r="H18" s="14">
        <v>7</v>
      </c>
      <c r="I18" s="15">
        <f t="shared" ref="I18:I26" si="2">G18/H18</f>
        <v>36</v>
      </c>
      <c r="J18" s="15">
        <v>2</v>
      </c>
      <c r="K18" s="15">
        <v>4</v>
      </c>
      <c r="L18" s="12">
        <v>62567.74</v>
      </c>
      <c r="M18" s="14">
        <v>8471</v>
      </c>
      <c r="N18" s="16">
        <v>45548</v>
      </c>
      <c r="O18" s="27" t="s">
        <v>45</v>
      </c>
    </row>
    <row r="19" spans="1:15" s="53" customFormat="1" ht="24.95" customHeight="1">
      <c r="A19" s="10">
        <v>17</v>
      </c>
      <c r="B19" s="15" t="s">
        <v>224</v>
      </c>
      <c r="C19" s="11" t="s">
        <v>250</v>
      </c>
      <c r="D19" s="12">
        <v>1416</v>
      </c>
      <c r="E19" s="12" t="s">
        <v>15</v>
      </c>
      <c r="F19" s="13" t="s">
        <v>15</v>
      </c>
      <c r="G19" s="14">
        <v>375</v>
      </c>
      <c r="H19" s="14">
        <v>1</v>
      </c>
      <c r="I19" s="15">
        <f t="shared" si="2"/>
        <v>375</v>
      </c>
      <c r="J19" s="15">
        <v>1</v>
      </c>
      <c r="K19" s="15">
        <v>0</v>
      </c>
      <c r="L19" s="12">
        <v>4728</v>
      </c>
      <c r="M19" s="14">
        <v>1259</v>
      </c>
      <c r="N19" s="16" t="s">
        <v>222</v>
      </c>
      <c r="O19" s="22" t="s">
        <v>11</v>
      </c>
    </row>
    <row r="20" spans="1:15" s="53" customFormat="1" ht="24.95" customHeight="1">
      <c r="A20" s="10">
        <v>18</v>
      </c>
      <c r="B20" s="15" t="s">
        <v>17</v>
      </c>
      <c r="C20" s="5" t="s">
        <v>246</v>
      </c>
      <c r="D20" s="6">
        <v>929.37</v>
      </c>
      <c r="E20" s="13" t="s">
        <v>15</v>
      </c>
      <c r="F20" s="13" t="s">
        <v>15</v>
      </c>
      <c r="G20" s="7">
        <v>172</v>
      </c>
      <c r="H20" s="14">
        <v>17</v>
      </c>
      <c r="I20" s="8">
        <f t="shared" si="2"/>
        <v>10.117647058823529</v>
      </c>
      <c r="J20" s="8">
        <v>7</v>
      </c>
      <c r="K20" s="8">
        <v>1</v>
      </c>
      <c r="L20" s="12">
        <v>929.37</v>
      </c>
      <c r="M20" s="14">
        <v>172</v>
      </c>
      <c r="N20" s="9">
        <v>45569</v>
      </c>
      <c r="O20" s="23" t="s">
        <v>240</v>
      </c>
    </row>
    <row r="21" spans="1:15" s="53" customFormat="1" ht="24.95" customHeight="1">
      <c r="A21" s="10">
        <v>19</v>
      </c>
      <c r="B21" s="10">
        <v>19</v>
      </c>
      <c r="C21" s="18" t="s">
        <v>219</v>
      </c>
      <c r="D21" s="12">
        <v>431</v>
      </c>
      <c r="E21" s="12">
        <v>388</v>
      </c>
      <c r="F21" s="13">
        <f>(D21-E21)/E21</f>
        <v>0.11082474226804123</v>
      </c>
      <c r="G21" s="14">
        <v>79</v>
      </c>
      <c r="H21" s="14">
        <v>3</v>
      </c>
      <c r="I21" s="15">
        <f t="shared" si="2"/>
        <v>26.333333333333332</v>
      </c>
      <c r="J21" s="15">
        <v>2</v>
      </c>
      <c r="K21" s="15">
        <v>4</v>
      </c>
      <c r="L21" s="12">
        <v>2658.68</v>
      </c>
      <c r="M21" s="14">
        <v>509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16</v>
      </c>
      <c r="C22" s="18" t="s">
        <v>233</v>
      </c>
      <c r="D22" s="12">
        <v>339</v>
      </c>
      <c r="E22" s="12">
        <v>1625.14</v>
      </c>
      <c r="F22" s="13">
        <f>(D22-E22)/E22</f>
        <v>-0.79140258685405562</v>
      </c>
      <c r="G22" s="14">
        <v>50</v>
      </c>
      <c r="H22" s="14">
        <v>3</v>
      </c>
      <c r="I22" s="15">
        <f t="shared" si="2"/>
        <v>16.666666666666668</v>
      </c>
      <c r="J22" s="15">
        <v>1</v>
      </c>
      <c r="K22" s="15">
        <v>3</v>
      </c>
      <c r="L22" s="12">
        <v>10132.81</v>
      </c>
      <c r="M22" s="14">
        <v>1683</v>
      </c>
      <c r="N22" s="16">
        <v>45555</v>
      </c>
      <c r="O22" s="27" t="s">
        <v>234</v>
      </c>
    </row>
    <row r="23" spans="1:15" s="53" customFormat="1" ht="24.95" customHeight="1">
      <c r="A23" s="10">
        <v>21</v>
      </c>
      <c r="B23" s="10">
        <v>12</v>
      </c>
      <c r="C23" s="18" t="s">
        <v>242</v>
      </c>
      <c r="D23" s="12">
        <v>307.54000000000002</v>
      </c>
      <c r="E23" s="12">
        <v>4132.7700000000004</v>
      </c>
      <c r="F23" s="13">
        <f>(D23-E23)/E23</f>
        <v>-0.92558501924859116</v>
      </c>
      <c r="G23" s="14">
        <v>42</v>
      </c>
      <c r="H23" s="14">
        <v>6</v>
      </c>
      <c r="I23" s="15">
        <f t="shared" si="2"/>
        <v>7</v>
      </c>
      <c r="J23" s="15">
        <v>2</v>
      </c>
      <c r="K23" s="15">
        <v>2</v>
      </c>
      <c r="L23" s="12">
        <v>6644.46</v>
      </c>
      <c r="M23" s="14">
        <v>1097</v>
      </c>
      <c r="N23" s="16">
        <v>45562</v>
      </c>
      <c r="O23" s="22" t="s">
        <v>102</v>
      </c>
    </row>
    <row r="24" spans="1:15" ht="24.95" customHeight="1">
      <c r="A24" s="10">
        <v>22</v>
      </c>
      <c r="B24" s="12" t="s">
        <v>15</v>
      </c>
      <c r="C24" s="11" t="s">
        <v>231</v>
      </c>
      <c r="D24" s="12">
        <v>240.5</v>
      </c>
      <c r="E24" s="12" t="s">
        <v>15</v>
      </c>
      <c r="F24" s="13" t="s">
        <v>15</v>
      </c>
      <c r="G24" s="14">
        <v>48</v>
      </c>
      <c r="H24" s="14">
        <v>4</v>
      </c>
      <c r="I24" s="15">
        <f t="shared" si="2"/>
        <v>12</v>
      </c>
      <c r="J24" s="15">
        <v>3</v>
      </c>
      <c r="K24" s="15" t="s">
        <v>15</v>
      </c>
      <c r="L24" s="12">
        <v>7250.91</v>
      </c>
      <c r="M24" s="14" t="s">
        <v>251</v>
      </c>
      <c r="N24" s="16">
        <v>45555</v>
      </c>
      <c r="O24" s="22" t="s">
        <v>23</v>
      </c>
    </row>
    <row r="25" spans="1:15" ht="24.95" customHeight="1">
      <c r="A25" s="10">
        <v>23</v>
      </c>
      <c r="B25" s="10">
        <v>21</v>
      </c>
      <c r="C25" s="11" t="s">
        <v>123</v>
      </c>
      <c r="D25" s="20">
        <v>209</v>
      </c>
      <c r="E25" s="20">
        <v>222</v>
      </c>
      <c r="F25" s="13">
        <f>(D25-E25)/E25</f>
        <v>-5.8558558558558557E-2</v>
      </c>
      <c r="G25" s="21">
        <v>36</v>
      </c>
      <c r="H25" s="14">
        <v>1</v>
      </c>
      <c r="I25" s="15">
        <f t="shared" si="2"/>
        <v>36</v>
      </c>
      <c r="J25" s="15">
        <v>1</v>
      </c>
      <c r="K25" s="15">
        <v>14</v>
      </c>
      <c r="L25" s="20">
        <v>54963.46</v>
      </c>
      <c r="M25" s="21">
        <v>8335</v>
      </c>
      <c r="N25" s="16">
        <v>45478</v>
      </c>
      <c r="O25" s="22" t="s">
        <v>18</v>
      </c>
    </row>
    <row r="26" spans="1:15" s="53" customFormat="1" ht="24.95" customHeight="1">
      <c r="A26" s="10">
        <v>24</v>
      </c>
      <c r="B26" s="10">
        <v>18</v>
      </c>
      <c r="C26" s="11" t="s">
        <v>170</v>
      </c>
      <c r="D26" s="12">
        <v>175</v>
      </c>
      <c r="E26" s="12">
        <v>394</v>
      </c>
      <c r="F26" s="13">
        <f>(D26-E26)/E26</f>
        <v>-0.5558375634517766</v>
      </c>
      <c r="G26" s="14">
        <v>28</v>
      </c>
      <c r="H26" s="14">
        <v>2</v>
      </c>
      <c r="I26" s="15">
        <f t="shared" si="2"/>
        <v>14</v>
      </c>
      <c r="J26" s="15">
        <v>1</v>
      </c>
      <c r="K26" s="15">
        <v>9</v>
      </c>
      <c r="L26" s="12">
        <v>71207.509999999995</v>
      </c>
      <c r="M26" s="14">
        <v>13945</v>
      </c>
      <c r="N26" s="16">
        <v>45513</v>
      </c>
      <c r="O26" s="22" t="s">
        <v>11</v>
      </c>
    </row>
    <row r="27" spans="1:15" s="53" customFormat="1" ht="24.95" customHeight="1">
      <c r="A27" s="10">
        <v>25</v>
      </c>
      <c r="B27" s="13" t="s">
        <v>15</v>
      </c>
      <c r="C27" s="11" t="s">
        <v>187</v>
      </c>
      <c r="D27" s="12">
        <v>60</v>
      </c>
      <c r="E27" s="13" t="s">
        <v>15</v>
      </c>
      <c r="F27" s="13" t="s">
        <v>15</v>
      </c>
      <c r="G27" s="14">
        <v>20</v>
      </c>
      <c r="H27" s="14" t="s">
        <v>15</v>
      </c>
      <c r="I27" s="15" t="s">
        <v>15</v>
      </c>
      <c r="J27" s="15">
        <v>1</v>
      </c>
      <c r="K27" s="15" t="s">
        <v>15</v>
      </c>
      <c r="L27" s="12">
        <v>15755</v>
      </c>
      <c r="M27" s="14">
        <v>3321</v>
      </c>
      <c r="N27" s="16">
        <v>45527</v>
      </c>
      <c r="O27" s="22" t="s">
        <v>13</v>
      </c>
    </row>
    <row r="28" spans="1:15" s="53" customFormat="1" ht="24.95" customHeight="1">
      <c r="A28" s="10">
        <v>26</v>
      </c>
      <c r="B28" s="10">
        <v>25</v>
      </c>
      <c r="C28" s="18" t="s">
        <v>213</v>
      </c>
      <c r="D28" s="12">
        <v>25</v>
      </c>
      <c r="E28" s="12">
        <v>55</v>
      </c>
      <c r="F28" s="13">
        <f>(D28-E28)/E28</f>
        <v>-0.54545454545454541</v>
      </c>
      <c r="G28" s="14">
        <v>5</v>
      </c>
      <c r="H28" s="15" t="s">
        <v>15</v>
      </c>
      <c r="I28" s="15" t="s">
        <v>15</v>
      </c>
      <c r="J28" s="15">
        <v>1</v>
      </c>
      <c r="K28" s="15">
        <v>4</v>
      </c>
      <c r="L28" s="12">
        <v>6484</v>
      </c>
      <c r="M28" s="14">
        <v>1378</v>
      </c>
      <c r="N28" s="16">
        <v>45548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SUBTOTAL(109,Table1323456789101112131415161718192619[Pajamos 
(GBO)])</f>
        <v>289722.78000000003</v>
      </c>
      <c r="E29" s="36" t="s">
        <v>252</v>
      </c>
      <c r="F29" s="37">
        <f t="shared" ref="F29" si="3">(D29-E29)/E29</f>
        <v>0.15278596552657139</v>
      </c>
      <c r="G29" s="38">
        <f>SUBTOTAL(109,Table1323456789101112131415161718192619[Žiūrovų sk. 
(ADM)])</f>
        <v>40891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D5EA7-5830-4F75-B0FD-83038E01C46C}">
  <dimension ref="A1:O29"/>
  <sheetViews>
    <sheetView zoomScale="60" zoomScaleNormal="60" workbookViewId="0">
      <selection activeCell="C24" sqref="C24"/>
    </sheetView>
  </sheetViews>
  <sheetFormatPr defaultColWidth="0" defaultRowHeight="12" zeroHeight="1"/>
  <cols>
    <col min="1" max="2" width="4.7109375" customWidth="1"/>
    <col min="3" max="3" width="30.7109375" customWidth="1"/>
    <col min="4" max="14" width="20.7109375" customWidth="1"/>
    <col min="15" max="15" width="30.7109375" customWidth="1"/>
    <col min="16" max="16384" width="9.140625" hidden="1"/>
  </cols>
  <sheetData>
    <row r="1" spans="1:15" ht="40.5" customHeight="1" thickBot="1">
      <c r="A1" s="56" t="s">
        <v>237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</row>
    <row r="2" spans="1:15" ht="39" thickBot="1">
      <c r="A2" s="28" t="s">
        <v>21</v>
      </c>
      <c r="B2" s="29" t="s">
        <v>22</v>
      </c>
      <c r="C2" s="30" t="s">
        <v>0</v>
      </c>
      <c r="D2" s="30" t="s">
        <v>1</v>
      </c>
      <c r="E2" s="31" t="s">
        <v>20</v>
      </c>
      <c r="F2" s="32" t="s">
        <v>2</v>
      </c>
      <c r="G2" s="30" t="s">
        <v>3</v>
      </c>
      <c r="H2" s="30" t="s">
        <v>4</v>
      </c>
      <c r="I2" s="30" t="s">
        <v>16</v>
      </c>
      <c r="J2" s="30" t="s">
        <v>10</v>
      </c>
      <c r="K2" s="40" t="s">
        <v>5</v>
      </c>
      <c r="L2" s="31" t="s">
        <v>6</v>
      </c>
      <c r="M2" s="49" t="s">
        <v>9</v>
      </c>
      <c r="N2" s="30" t="s">
        <v>8</v>
      </c>
      <c r="O2" s="33" t="s">
        <v>7</v>
      </c>
    </row>
    <row r="3" spans="1:15" ht="24.95" customHeight="1">
      <c r="A3" s="10">
        <v>1</v>
      </c>
      <c r="B3" s="10">
        <v>1</v>
      </c>
      <c r="C3" s="18" t="s">
        <v>235</v>
      </c>
      <c r="D3" s="12">
        <v>61775.71</v>
      </c>
      <c r="E3" s="12">
        <v>58964.04</v>
      </c>
      <c r="F3" s="13">
        <f>(D3-E3)/E3</f>
        <v>4.7684487019546119E-2</v>
      </c>
      <c r="G3" s="14">
        <v>7819</v>
      </c>
      <c r="H3" s="14">
        <v>126</v>
      </c>
      <c r="I3" s="15">
        <f t="shared" ref="I3:I10" si="0">G3/H3</f>
        <v>62.055555555555557</v>
      </c>
      <c r="J3" s="15">
        <v>16</v>
      </c>
      <c r="K3" s="15">
        <v>2</v>
      </c>
      <c r="L3" s="12">
        <v>165920.67000000001</v>
      </c>
      <c r="M3" s="14">
        <v>23161</v>
      </c>
      <c r="N3" s="16">
        <v>45555</v>
      </c>
      <c r="O3" s="27" t="s">
        <v>236</v>
      </c>
    </row>
    <row r="4" spans="1:15" s="53" customFormat="1" ht="24.95" customHeight="1">
      <c r="A4" s="10">
        <v>2</v>
      </c>
      <c r="B4" s="10" t="s">
        <v>17</v>
      </c>
      <c r="C4" s="18" t="s">
        <v>229</v>
      </c>
      <c r="D4" s="12">
        <v>60332.86</v>
      </c>
      <c r="E4" s="13" t="s">
        <v>15</v>
      </c>
      <c r="F4" s="13" t="s">
        <v>15</v>
      </c>
      <c r="G4" s="14">
        <v>10628</v>
      </c>
      <c r="H4" s="14">
        <v>161</v>
      </c>
      <c r="I4" s="15">
        <f t="shared" si="0"/>
        <v>66.012422360248451</v>
      </c>
      <c r="J4" s="15">
        <v>19</v>
      </c>
      <c r="K4" s="15">
        <v>1</v>
      </c>
      <c r="L4" s="12">
        <v>67583.31</v>
      </c>
      <c r="M4" s="14">
        <v>11872</v>
      </c>
      <c r="N4" s="16">
        <v>45562</v>
      </c>
      <c r="O4" s="27" t="s">
        <v>11</v>
      </c>
    </row>
    <row r="5" spans="1:15" s="53" customFormat="1" ht="24.95" customHeight="1">
      <c r="A5" s="10">
        <v>3</v>
      </c>
      <c r="B5" s="14" t="s">
        <v>17</v>
      </c>
      <c r="C5" s="52" t="s">
        <v>241</v>
      </c>
      <c r="D5" s="6">
        <v>21868.59</v>
      </c>
      <c r="E5" s="12" t="s">
        <v>15</v>
      </c>
      <c r="F5" s="46" t="s">
        <v>15</v>
      </c>
      <c r="G5" s="7">
        <v>2931</v>
      </c>
      <c r="H5" s="7">
        <v>72</v>
      </c>
      <c r="I5" s="8">
        <f t="shared" si="0"/>
        <v>40.708333333333336</v>
      </c>
      <c r="J5" s="8">
        <v>20</v>
      </c>
      <c r="K5" s="8">
        <v>1</v>
      </c>
      <c r="L5" s="6">
        <v>21868.59</v>
      </c>
      <c r="M5" s="7">
        <v>2931</v>
      </c>
      <c r="N5" s="16">
        <v>45562</v>
      </c>
      <c r="O5" s="54" t="s">
        <v>14</v>
      </c>
    </row>
    <row r="6" spans="1:15" s="53" customFormat="1" ht="24.95" customHeight="1">
      <c r="A6" s="10">
        <v>4</v>
      </c>
      <c r="B6" s="10">
        <v>2</v>
      </c>
      <c r="C6" s="18" t="s">
        <v>206</v>
      </c>
      <c r="D6" s="12">
        <v>20259.57</v>
      </c>
      <c r="E6" s="12">
        <v>24832.240000000002</v>
      </c>
      <c r="F6" s="13">
        <f>(D6-E6)/E6</f>
        <v>-0.18414246962819308</v>
      </c>
      <c r="G6" s="14">
        <v>2808</v>
      </c>
      <c r="H6" s="14">
        <v>82</v>
      </c>
      <c r="I6" s="15">
        <f t="shared" si="0"/>
        <v>34.243902439024389</v>
      </c>
      <c r="J6" s="15">
        <v>11</v>
      </c>
      <c r="K6" s="15">
        <v>4</v>
      </c>
      <c r="L6" s="12">
        <v>161722.54999999999</v>
      </c>
      <c r="M6" s="14">
        <v>23059</v>
      </c>
      <c r="N6" s="16">
        <v>45541</v>
      </c>
      <c r="O6" s="27" t="s">
        <v>12</v>
      </c>
    </row>
    <row r="7" spans="1:15" s="53" customFormat="1" ht="24.95" customHeight="1">
      <c r="A7" s="10">
        <v>5</v>
      </c>
      <c r="B7" s="10">
        <v>6</v>
      </c>
      <c r="C7" s="11" t="s">
        <v>122</v>
      </c>
      <c r="D7" s="12">
        <v>13031.12</v>
      </c>
      <c r="E7" s="12">
        <v>10457.39</v>
      </c>
      <c r="F7" s="13">
        <f>(D7-E7)/E7</f>
        <v>0.24611590463777305</v>
      </c>
      <c r="G7" s="14">
        <v>2252</v>
      </c>
      <c r="H7" s="14">
        <v>69</v>
      </c>
      <c r="I7" s="15">
        <f t="shared" si="0"/>
        <v>32.637681159420289</v>
      </c>
      <c r="J7" s="15">
        <v>11</v>
      </c>
      <c r="K7" s="15">
        <v>13</v>
      </c>
      <c r="L7" s="12">
        <v>1161121.6599999999</v>
      </c>
      <c r="M7" s="14">
        <v>201459</v>
      </c>
      <c r="N7" s="16">
        <v>45478</v>
      </c>
      <c r="O7" s="22" t="s">
        <v>45</v>
      </c>
    </row>
    <row r="8" spans="1:15" s="53" customFormat="1" ht="24.95" customHeight="1">
      <c r="A8" s="10">
        <v>6</v>
      </c>
      <c r="B8" s="10">
        <v>5</v>
      </c>
      <c r="C8" s="18" t="s">
        <v>225</v>
      </c>
      <c r="D8" s="12">
        <v>12921.36</v>
      </c>
      <c r="E8" s="12">
        <v>13364.19</v>
      </c>
      <c r="F8" s="13">
        <f>(D8-E8)/E8</f>
        <v>-3.3135566016346665E-2</v>
      </c>
      <c r="G8" s="14">
        <v>1833</v>
      </c>
      <c r="H8" s="14">
        <v>63</v>
      </c>
      <c r="I8" s="15">
        <f t="shared" si="0"/>
        <v>29.095238095238095</v>
      </c>
      <c r="J8" s="15">
        <v>14</v>
      </c>
      <c r="K8" s="15">
        <v>3</v>
      </c>
      <c r="L8" s="12">
        <v>87199.26</v>
      </c>
      <c r="M8" s="14">
        <v>12096</v>
      </c>
      <c r="N8" s="16">
        <v>45548</v>
      </c>
      <c r="O8" s="27" t="s">
        <v>11</v>
      </c>
    </row>
    <row r="9" spans="1:15" s="53" customFormat="1" ht="24.95" customHeight="1">
      <c r="A9" s="10">
        <v>7</v>
      </c>
      <c r="B9" s="10">
        <v>4</v>
      </c>
      <c r="C9" s="11" t="s">
        <v>172</v>
      </c>
      <c r="D9" s="12">
        <v>12625.52</v>
      </c>
      <c r="E9" s="12">
        <v>14177.96</v>
      </c>
      <c r="F9" s="13">
        <f>(D9-E9)/E9</f>
        <v>-0.10949671179774796</v>
      </c>
      <c r="G9" s="14">
        <v>1728</v>
      </c>
      <c r="H9" s="14">
        <v>48</v>
      </c>
      <c r="I9" s="15">
        <f t="shared" si="0"/>
        <v>36</v>
      </c>
      <c r="J9" s="15">
        <v>14</v>
      </c>
      <c r="K9" s="15">
        <v>8</v>
      </c>
      <c r="L9" s="12">
        <v>835839.24</v>
      </c>
      <c r="M9" s="14">
        <v>115709</v>
      </c>
      <c r="N9" s="16">
        <v>45513</v>
      </c>
      <c r="O9" s="22" t="s">
        <v>43</v>
      </c>
    </row>
    <row r="10" spans="1:15" s="53" customFormat="1" ht="24.95" customHeight="1">
      <c r="A10" s="10">
        <v>8</v>
      </c>
      <c r="B10" s="10">
        <v>3</v>
      </c>
      <c r="C10" s="18" t="s">
        <v>223</v>
      </c>
      <c r="D10" s="12">
        <v>11112.89</v>
      </c>
      <c r="E10" s="12">
        <v>15093.71</v>
      </c>
      <c r="F10" s="13">
        <f>(D10-E10)/E10</f>
        <v>-0.26374032626835947</v>
      </c>
      <c r="G10" s="14">
        <v>1932</v>
      </c>
      <c r="H10" s="14">
        <v>91</v>
      </c>
      <c r="I10" s="15">
        <f t="shared" si="0"/>
        <v>21.23076923076923</v>
      </c>
      <c r="J10" s="15">
        <v>23</v>
      </c>
      <c r="K10" s="15">
        <v>2</v>
      </c>
      <c r="L10" s="12">
        <v>33446.050000000003</v>
      </c>
      <c r="M10" s="14">
        <v>5863</v>
      </c>
      <c r="N10" s="16">
        <v>45555</v>
      </c>
      <c r="O10" s="27" t="s">
        <v>115</v>
      </c>
    </row>
    <row r="11" spans="1:15" s="53" customFormat="1" ht="24.95" customHeight="1">
      <c r="A11" s="10">
        <v>9</v>
      </c>
      <c r="B11" s="14" t="s">
        <v>17</v>
      </c>
      <c r="C11" s="18" t="s">
        <v>238</v>
      </c>
      <c r="D11" s="12">
        <v>9492</v>
      </c>
      <c r="E11" s="13" t="s">
        <v>15</v>
      </c>
      <c r="F11" s="13" t="s">
        <v>15</v>
      </c>
      <c r="G11" s="14">
        <v>1311</v>
      </c>
      <c r="H11" s="13" t="s">
        <v>15</v>
      </c>
      <c r="I11" s="13" t="s">
        <v>15</v>
      </c>
      <c r="J11" s="15">
        <v>13</v>
      </c>
      <c r="K11" s="15">
        <v>1</v>
      </c>
      <c r="L11" s="12">
        <v>9492</v>
      </c>
      <c r="M11" s="14">
        <v>1311</v>
      </c>
      <c r="N11" s="16">
        <v>45562</v>
      </c>
      <c r="O11" s="27" t="s">
        <v>13</v>
      </c>
    </row>
    <row r="12" spans="1:15" s="53" customFormat="1" ht="24.95" customHeight="1">
      <c r="A12" s="10">
        <v>10</v>
      </c>
      <c r="B12" s="10">
        <v>8</v>
      </c>
      <c r="C12" s="18" t="s">
        <v>228</v>
      </c>
      <c r="D12" s="12">
        <v>5612.27</v>
      </c>
      <c r="E12" s="12">
        <v>9554.41</v>
      </c>
      <c r="F12" s="13">
        <f>(D12-E12)/E12</f>
        <v>-0.41259899878694756</v>
      </c>
      <c r="G12" s="14">
        <v>749</v>
      </c>
      <c r="H12" s="14">
        <v>25</v>
      </c>
      <c r="I12" s="15">
        <f t="shared" ref="I12:I24" si="1">G12/H12</f>
        <v>29.96</v>
      </c>
      <c r="J12" s="15">
        <v>9</v>
      </c>
      <c r="K12" s="15">
        <v>2</v>
      </c>
      <c r="L12" s="12">
        <v>20563.14</v>
      </c>
      <c r="M12" s="14">
        <v>2945</v>
      </c>
      <c r="N12" s="16">
        <v>45555</v>
      </c>
      <c r="O12" s="27" t="s">
        <v>11</v>
      </c>
    </row>
    <row r="13" spans="1:15" s="53" customFormat="1" ht="24.95" customHeight="1">
      <c r="A13" s="10">
        <v>11</v>
      </c>
      <c r="B13" s="10">
        <v>11</v>
      </c>
      <c r="C13" s="18" t="s">
        <v>91</v>
      </c>
      <c r="D13" s="12">
        <v>4964.5</v>
      </c>
      <c r="E13" s="12">
        <v>5774.46</v>
      </c>
      <c r="F13" s="13">
        <f>(D13-E13)/E13</f>
        <v>-0.14026592962805182</v>
      </c>
      <c r="G13" s="14">
        <v>911</v>
      </c>
      <c r="H13" s="14">
        <v>37</v>
      </c>
      <c r="I13" s="15">
        <f t="shared" si="1"/>
        <v>24.621621621621621</v>
      </c>
      <c r="J13" s="15">
        <v>9</v>
      </c>
      <c r="K13" s="15">
        <v>16</v>
      </c>
      <c r="L13" s="12">
        <v>1300804.58</v>
      </c>
      <c r="M13" s="14">
        <v>225127</v>
      </c>
      <c r="N13" s="16">
        <v>45457</v>
      </c>
      <c r="O13" s="22" t="s">
        <v>18</v>
      </c>
    </row>
    <row r="14" spans="1:15" s="53" customFormat="1" ht="24.95" customHeight="1">
      <c r="A14" s="10">
        <v>12</v>
      </c>
      <c r="B14" s="14" t="s">
        <v>17</v>
      </c>
      <c r="C14" s="18" t="s">
        <v>242</v>
      </c>
      <c r="D14" s="12">
        <v>4132.7700000000004</v>
      </c>
      <c r="E14" s="12" t="s">
        <v>15</v>
      </c>
      <c r="F14" s="13" t="s">
        <v>15</v>
      </c>
      <c r="G14" s="14">
        <v>555</v>
      </c>
      <c r="H14" s="14">
        <v>48</v>
      </c>
      <c r="I14" s="15">
        <f t="shared" si="1"/>
        <v>11.5625</v>
      </c>
      <c r="J14" s="15">
        <v>11</v>
      </c>
      <c r="K14" s="15">
        <v>1</v>
      </c>
      <c r="L14" s="12">
        <v>4132.7700000000004</v>
      </c>
      <c r="M14" s="14">
        <v>555</v>
      </c>
      <c r="N14" s="16">
        <v>45562</v>
      </c>
      <c r="O14" s="22" t="s">
        <v>102</v>
      </c>
    </row>
    <row r="15" spans="1:15" s="53" customFormat="1" ht="24.95" customHeight="1">
      <c r="A15" s="10">
        <v>13</v>
      </c>
      <c r="B15" s="10">
        <v>12</v>
      </c>
      <c r="C15" s="11" t="s">
        <v>156</v>
      </c>
      <c r="D15" s="12">
        <v>3904.46</v>
      </c>
      <c r="E15" s="12">
        <v>4583.84</v>
      </c>
      <c r="F15" s="13">
        <f t="shared" ref="F15:F23" si="2">(D15-E15)/E15</f>
        <v>-0.14821197947572343</v>
      </c>
      <c r="G15" s="14">
        <v>502</v>
      </c>
      <c r="H15" s="14">
        <v>16</v>
      </c>
      <c r="I15" s="15">
        <f t="shared" si="1"/>
        <v>31.375</v>
      </c>
      <c r="J15" s="15">
        <v>5</v>
      </c>
      <c r="K15" s="15">
        <v>10</v>
      </c>
      <c r="L15" s="12">
        <v>760893.94</v>
      </c>
      <c r="M15" s="14">
        <v>98808</v>
      </c>
      <c r="N15" s="16">
        <v>45499</v>
      </c>
      <c r="O15" s="22" t="s">
        <v>18</v>
      </c>
    </row>
    <row r="16" spans="1:15" ht="24.95" customHeight="1">
      <c r="A16" s="10">
        <v>14</v>
      </c>
      <c r="B16" s="10">
        <v>7</v>
      </c>
      <c r="C16" s="18" t="s">
        <v>221</v>
      </c>
      <c r="D16" s="12">
        <v>2581.59</v>
      </c>
      <c r="E16" s="12">
        <v>9597.27</v>
      </c>
      <c r="F16" s="13">
        <f t="shared" si="2"/>
        <v>-0.73100788036597908</v>
      </c>
      <c r="G16" s="14">
        <v>366</v>
      </c>
      <c r="H16" s="14">
        <v>15</v>
      </c>
      <c r="I16" s="15">
        <f t="shared" si="1"/>
        <v>24.4</v>
      </c>
      <c r="J16" s="15">
        <v>6</v>
      </c>
      <c r="K16" s="15">
        <v>3</v>
      </c>
      <c r="L16" s="12">
        <v>58831.519999999997</v>
      </c>
      <c r="M16" s="14">
        <v>7831</v>
      </c>
      <c r="N16" s="16">
        <v>45548</v>
      </c>
      <c r="O16" s="27" t="s">
        <v>45</v>
      </c>
    </row>
    <row r="17" spans="1:15" ht="24.95" customHeight="1">
      <c r="A17" s="10">
        <v>15</v>
      </c>
      <c r="B17" s="10">
        <v>9</v>
      </c>
      <c r="C17" s="18" t="s">
        <v>205</v>
      </c>
      <c r="D17" s="12">
        <v>2342.14</v>
      </c>
      <c r="E17" s="12">
        <v>7073.95</v>
      </c>
      <c r="F17" s="13">
        <f t="shared" si="2"/>
        <v>-0.66890633945673916</v>
      </c>
      <c r="G17" s="14">
        <v>496</v>
      </c>
      <c r="H17" s="14">
        <v>35</v>
      </c>
      <c r="I17" s="15">
        <f t="shared" si="1"/>
        <v>14.171428571428571</v>
      </c>
      <c r="J17" s="15">
        <v>11</v>
      </c>
      <c r="K17" s="15">
        <v>4</v>
      </c>
      <c r="L17" s="12">
        <v>40011.229999999996</v>
      </c>
      <c r="M17" s="14">
        <v>7728</v>
      </c>
      <c r="N17" s="16">
        <v>45541</v>
      </c>
      <c r="O17" s="22" t="s">
        <v>14</v>
      </c>
    </row>
    <row r="18" spans="1:15" s="53" customFormat="1" ht="24.95" customHeight="1">
      <c r="A18" s="10">
        <v>16</v>
      </c>
      <c r="B18" s="10">
        <v>13</v>
      </c>
      <c r="C18" s="18" t="s">
        <v>233</v>
      </c>
      <c r="D18" s="12">
        <v>1625.14</v>
      </c>
      <c r="E18" s="12">
        <v>3907.56</v>
      </c>
      <c r="F18" s="13">
        <f t="shared" si="2"/>
        <v>-0.58410363500496476</v>
      </c>
      <c r="G18" s="14">
        <v>213</v>
      </c>
      <c r="H18" s="14">
        <v>15</v>
      </c>
      <c r="I18" s="15">
        <f t="shared" si="1"/>
        <v>14.2</v>
      </c>
      <c r="J18" s="15">
        <v>5</v>
      </c>
      <c r="K18" s="15">
        <v>2</v>
      </c>
      <c r="L18" s="12">
        <v>8610.32</v>
      </c>
      <c r="M18" s="14">
        <v>1375</v>
      </c>
      <c r="N18" s="16">
        <v>45555</v>
      </c>
      <c r="O18" s="27" t="s">
        <v>234</v>
      </c>
    </row>
    <row r="19" spans="1:15" s="53" customFormat="1" ht="24.95" customHeight="1">
      <c r="A19" s="10">
        <v>17</v>
      </c>
      <c r="B19" s="10">
        <v>16</v>
      </c>
      <c r="C19" s="11" t="s">
        <v>184</v>
      </c>
      <c r="D19" s="12">
        <v>1040.69</v>
      </c>
      <c r="E19" s="12">
        <v>2109.8000000000002</v>
      </c>
      <c r="F19" s="13">
        <f t="shared" si="2"/>
        <v>-0.50673523556735234</v>
      </c>
      <c r="G19" s="14">
        <v>122</v>
      </c>
      <c r="H19" s="14">
        <v>5</v>
      </c>
      <c r="I19" s="15">
        <f t="shared" si="1"/>
        <v>24.4</v>
      </c>
      <c r="J19" s="15">
        <v>2</v>
      </c>
      <c r="K19" s="15">
        <v>7</v>
      </c>
      <c r="L19" s="12">
        <v>140913.1</v>
      </c>
      <c r="M19" s="14">
        <v>19814</v>
      </c>
      <c r="N19" s="16">
        <v>45520</v>
      </c>
      <c r="O19" s="22" t="s">
        <v>18</v>
      </c>
    </row>
    <row r="20" spans="1:15" s="53" customFormat="1" ht="24.95" customHeight="1">
      <c r="A20" s="10">
        <v>18</v>
      </c>
      <c r="B20" s="10">
        <v>18</v>
      </c>
      <c r="C20" s="11" t="s">
        <v>170</v>
      </c>
      <c r="D20" s="12">
        <v>394</v>
      </c>
      <c r="E20" s="12">
        <v>1006.1</v>
      </c>
      <c r="F20" s="13">
        <f t="shared" si="2"/>
        <v>-0.60838882814829542</v>
      </c>
      <c r="G20" s="14">
        <v>68</v>
      </c>
      <c r="H20" s="14">
        <v>8</v>
      </c>
      <c r="I20" s="15">
        <f t="shared" si="1"/>
        <v>8.5</v>
      </c>
      <c r="J20" s="15">
        <v>1</v>
      </c>
      <c r="K20" s="15">
        <v>8</v>
      </c>
      <c r="L20" s="12">
        <v>71009.509999999995</v>
      </c>
      <c r="M20" s="14">
        <v>13911</v>
      </c>
      <c r="N20" s="16">
        <v>45513</v>
      </c>
      <c r="O20" s="22" t="s">
        <v>11</v>
      </c>
    </row>
    <row r="21" spans="1:15" s="53" customFormat="1" ht="24.95" customHeight="1">
      <c r="A21" s="10">
        <v>19</v>
      </c>
      <c r="B21" s="10">
        <v>20</v>
      </c>
      <c r="C21" s="18" t="s">
        <v>219</v>
      </c>
      <c r="D21" s="12">
        <v>388</v>
      </c>
      <c r="E21" s="12">
        <v>415</v>
      </c>
      <c r="F21" s="13">
        <f t="shared" si="2"/>
        <v>-6.5060240963855417E-2</v>
      </c>
      <c r="G21" s="14">
        <v>72</v>
      </c>
      <c r="H21" s="14">
        <v>6</v>
      </c>
      <c r="I21" s="15">
        <f t="shared" si="1"/>
        <v>12</v>
      </c>
      <c r="J21" s="15">
        <v>3</v>
      </c>
      <c r="K21" s="15">
        <v>3</v>
      </c>
      <c r="L21" s="12">
        <v>2012.68</v>
      </c>
      <c r="M21" s="14">
        <v>385</v>
      </c>
      <c r="N21" s="16">
        <v>45548</v>
      </c>
      <c r="O21" s="27" t="s">
        <v>220</v>
      </c>
    </row>
    <row r="22" spans="1:15" s="53" customFormat="1" ht="24.95" customHeight="1">
      <c r="A22" s="10">
        <v>20</v>
      </c>
      <c r="B22" s="10">
        <v>19</v>
      </c>
      <c r="C22" s="11" t="s">
        <v>188</v>
      </c>
      <c r="D22" s="12">
        <v>238.2</v>
      </c>
      <c r="E22" s="12">
        <v>914.5</v>
      </c>
      <c r="F22" s="13">
        <f t="shared" si="2"/>
        <v>-0.73952979770366312</v>
      </c>
      <c r="G22" s="14">
        <v>31</v>
      </c>
      <c r="H22" s="14">
        <v>2</v>
      </c>
      <c r="I22" s="15">
        <f t="shared" si="1"/>
        <v>15.5</v>
      </c>
      <c r="J22" s="15">
        <v>1</v>
      </c>
      <c r="K22" s="15">
        <v>6</v>
      </c>
      <c r="L22" s="12">
        <v>59773.37</v>
      </c>
      <c r="M22" s="14">
        <v>9590</v>
      </c>
      <c r="N22" s="16">
        <v>45527</v>
      </c>
      <c r="O22" s="22" t="s">
        <v>12</v>
      </c>
    </row>
    <row r="23" spans="1:15" ht="24.95" customHeight="1">
      <c r="A23" s="10">
        <v>21</v>
      </c>
      <c r="B23" s="10">
        <v>24</v>
      </c>
      <c r="C23" s="11" t="s">
        <v>123</v>
      </c>
      <c r="D23" s="20">
        <v>222</v>
      </c>
      <c r="E23" s="20">
        <v>112</v>
      </c>
      <c r="F23" s="13">
        <f t="shared" si="2"/>
        <v>0.9821428571428571</v>
      </c>
      <c r="G23" s="21">
        <v>41</v>
      </c>
      <c r="H23" s="14">
        <v>1</v>
      </c>
      <c r="I23" s="15">
        <f t="shared" si="1"/>
        <v>41</v>
      </c>
      <c r="J23" s="15">
        <v>1</v>
      </c>
      <c r="K23" s="15">
        <v>13</v>
      </c>
      <c r="L23" s="20">
        <v>54754.46</v>
      </c>
      <c r="M23" s="21">
        <v>8299</v>
      </c>
      <c r="N23" s="16">
        <v>45478</v>
      </c>
      <c r="O23" s="22" t="s">
        <v>18</v>
      </c>
    </row>
    <row r="24" spans="1:15" ht="24.95" customHeight="1">
      <c r="A24" s="10">
        <v>22</v>
      </c>
      <c r="B24" s="13" t="s">
        <v>15</v>
      </c>
      <c r="C24" s="52" t="s">
        <v>239</v>
      </c>
      <c r="D24" s="6">
        <v>135</v>
      </c>
      <c r="E24" s="12" t="s">
        <v>15</v>
      </c>
      <c r="F24" s="46" t="s">
        <v>15</v>
      </c>
      <c r="G24" s="7">
        <v>27</v>
      </c>
      <c r="H24" s="7">
        <v>1</v>
      </c>
      <c r="I24" s="15">
        <f t="shared" si="1"/>
        <v>27</v>
      </c>
      <c r="J24" s="8">
        <v>1</v>
      </c>
      <c r="K24" s="8" t="s">
        <v>15</v>
      </c>
      <c r="L24" s="12">
        <v>3659.5</v>
      </c>
      <c r="M24" s="14">
        <v>930</v>
      </c>
      <c r="N24" s="9">
        <v>45317</v>
      </c>
      <c r="O24" s="54" t="s">
        <v>240</v>
      </c>
    </row>
    <row r="25" spans="1:15" ht="24.95" customHeight="1">
      <c r="A25" s="10">
        <v>23</v>
      </c>
      <c r="B25" s="10">
        <v>29</v>
      </c>
      <c r="C25" s="18" t="s">
        <v>195</v>
      </c>
      <c r="D25" s="12">
        <v>131</v>
      </c>
      <c r="E25" s="12">
        <v>28</v>
      </c>
      <c r="F25" s="13">
        <f>(D25-E25)/E25</f>
        <v>3.6785714285714284</v>
      </c>
      <c r="G25" s="14">
        <v>23</v>
      </c>
      <c r="H25" s="15" t="s">
        <v>15</v>
      </c>
      <c r="I25" s="15" t="s">
        <v>15</v>
      </c>
      <c r="J25" s="15">
        <v>2</v>
      </c>
      <c r="K25" s="15">
        <v>5</v>
      </c>
      <c r="L25" s="12">
        <v>6468</v>
      </c>
      <c r="M25" s="14">
        <v>1064</v>
      </c>
      <c r="N25" s="16">
        <v>45534</v>
      </c>
      <c r="O25" s="27" t="s">
        <v>13</v>
      </c>
    </row>
    <row r="26" spans="1:15" s="53" customFormat="1" ht="24.95" customHeight="1">
      <c r="A26" s="10">
        <v>24</v>
      </c>
      <c r="B26" s="12" t="s">
        <v>15</v>
      </c>
      <c r="C26" s="11" t="s">
        <v>163</v>
      </c>
      <c r="D26" s="20">
        <v>108</v>
      </c>
      <c r="E26" s="12" t="s">
        <v>15</v>
      </c>
      <c r="F26" s="13" t="s">
        <v>15</v>
      </c>
      <c r="G26" s="21">
        <v>24</v>
      </c>
      <c r="H26" s="14">
        <v>1</v>
      </c>
      <c r="I26" s="15">
        <f>G26/H26</f>
        <v>24</v>
      </c>
      <c r="J26" s="15">
        <v>1</v>
      </c>
      <c r="K26" s="8" t="s">
        <v>15</v>
      </c>
      <c r="L26" s="20">
        <v>32072.66</v>
      </c>
      <c r="M26" s="21">
        <v>6250</v>
      </c>
      <c r="N26" s="16">
        <v>45506</v>
      </c>
      <c r="O26" s="22" t="s">
        <v>43</v>
      </c>
    </row>
    <row r="27" spans="1:15" ht="24.95" customHeight="1">
      <c r="A27" s="10">
        <v>25</v>
      </c>
      <c r="B27" s="10">
        <v>17</v>
      </c>
      <c r="C27" s="18" t="s">
        <v>213</v>
      </c>
      <c r="D27" s="12">
        <v>55</v>
      </c>
      <c r="E27" s="12">
        <v>1110</v>
      </c>
      <c r="F27" s="13">
        <f>(D27-E27)/E27</f>
        <v>-0.9504504504504504</v>
      </c>
      <c r="G27" s="14">
        <v>8</v>
      </c>
      <c r="H27" s="15" t="s">
        <v>15</v>
      </c>
      <c r="I27" s="15" t="s">
        <v>15</v>
      </c>
      <c r="J27" s="15">
        <v>2</v>
      </c>
      <c r="K27" s="15">
        <v>3</v>
      </c>
      <c r="L27" s="12">
        <v>6459</v>
      </c>
      <c r="M27" s="14">
        <v>1373</v>
      </c>
      <c r="N27" s="16">
        <v>45548</v>
      </c>
      <c r="O27" s="22" t="s">
        <v>13</v>
      </c>
    </row>
    <row r="28" spans="1:15" s="53" customFormat="1" ht="24.95" customHeight="1">
      <c r="A28" s="10">
        <v>26</v>
      </c>
      <c r="B28" s="10">
        <v>27</v>
      </c>
      <c r="C28" s="11" t="s">
        <v>143</v>
      </c>
      <c r="D28" s="12">
        <v>30</v>
      </c>
      <c r="E28" s="12">
        <v>40</v>
      </c>
      <c r="F28" s="13">
        <f>(D28-E28)/E28</f>
        <v>-0.25</v>
      </c>
      <c r="G28" s="14">
        <v>6</v>
      </c>
      <c r="H28" s="15" t="s">
        <v>15</v>
      </c>
      <c r="I28" s="15" t="s">
        <v>15</v>
      </c>
      <c r="J28" s="10">
        <v>1</v>
      </c>
      <c r="K28" s="15" t="s">
        <v>15</v>
      </c>
      <c r="L28" s="12">
        <v>10990</v>
      </c>
      <c r="M28" s="14">
        <v>2374</v>
      </c>
      <c r="N28" s="16">
        <v>45492</v>
      </c>
      <c r="O28" s="22" t="s">
        <v>13</v>
      </c>
    </row>
    <row r="29" spans="1:15" ht="24.95" customHeight="1">
      <c r="A29" s="34" t="s">
        <v>24</v>
      </c>
      <c r="B29" s="34" t="s">
        <v>24</v>
      </c>
      <c r="C29" s="35" t="s">
        <v>59</v>
      </c>
      <c r="D29" s="36">
        <f>SUBTOTAL(109,Table13234567891011121314151617181926[Pajamos 
(GBO)])</f>
        <v>251324.38</v>
      </c>
      <c r="E29" s="36" t="s">
        <v>243</v>
      </c>
      <c r="F29" s="37">
        <f t="shared" ref="F29" si="3">(D29-E29)/E29</f>
        <v>0.28175715786574734</v>
      </c>
      <c r="G29" s="38">
        <f>SUBTOTAL(109,Table13234567891011121314151617181926[Žiūrovų sk. 
(ADM)])</f>
        <v>37456</v>
      </c>
      <c r="H29" s="34"/>
      <c r="I29" s="34"/>
      <c r="J29" s="34"/>
      <c r="K29" s="43"/>
      <c r="L29" s="39"/>
      <c r="M29" s="50"/>
      <c r="N29" s="34"/>
      <c r="O29" s="34" t="s">
        <v>24</v>
      </c>
    </row>
  </sheetData>
  <mergeCells count="1">
    <mergeCell ref="A1:O1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as" ma:contentTypeID="0x010100691E9D35A53E9A4EBD386BD6CA5FE45A" ma:contentTypeVersion="22" ma:contentTypeDescription="Kurkite naują dokumentą." ma:contentTypeScope="" ma:versionID="3999c9fbc2b5ae94a1b5bad0fc59de1b">
  <xsd:schema xmlns:xsd="http://www.w3.org/2001/XMLSchema" xmlns:xs="http://www.w3.org/2001/XMLSchema" xmlns:p="http://schemas.microsoft.com/office/2006/metadata/properties" xmlns:ns2="22dbaa52-5d5a-4806-ae0d-f920dab8f355" xmlns:ns3="f1621be2-09a8-4ecf-a4f6-2b817f971f19" targetNamespace="http://schemas.microsoft.com/office/2006/metadata/properties" ma:root="true" ma:fieldsID="d768a14afd8024a6d9a464d005ed0555" ns2:_="" ns3:_="">
    <xsd:import namespace="22dbaa52-5d5a-4806-ae0d-f920dab8f355"/>
    <xsd:import namespace="f1621be2-09a8-4ecf-a4f6-2b817f971f1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dbaa52-5d5a-4806-ae0d-f920dab8f3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3" nillable="true" ma:taxonomy="true" ma:internalName="lcf76f155ced4ddcb4097134ff3c332f" ma:taxonomyFieldName="MediaServiceImageTags" ma:displayName="Vaizdų žymės" ma:readOnly="false" ma:fieldId="{5cf76f15-5ced-4ddc-b409-7134ff3c332f}" ma:taxonomyMulti="true" ma:sspId="c0864939-75c6-4484-8098-18c4e1df423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621be2-09a8-4ecf-a4f6-2b817f971f19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Bendrinama s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Bendrinta su išsamia informacija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9b642a4-d2eb-433c-9774-f14ef5d9a268}" ma:internalName="TaxCatchAll" ma:showField="CatchAllData" ma:web="f1621be2-09a8-4ecf-a4f6-2b817f971f1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urinio tipas"/>
        <xsd:element ref="dc:title" minOccurs="0" maxOccurs="1" ma:index="4" ma:displayName="Antraštė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4DBA4E3-2A38-46ED-AD41-1161CC21EBD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2dbaa52-5d5a-4806-ae0d-f920dab8f355"/>
    <ds:schemaRef ds:uri="f1621be2-09a8-4ecf-a4f6-2b817f971f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625A509-C6D8-4797-94C3-5B77893AA6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11.22-11.24</vt:lpstr>
      <vt:lpstr>11.15-11.17</vt:lpstr>
      <vt:lpstr>11.08-11.10</vt:lpstr>
      <vt:lpstr>11.01-11.03</vt:lpstr>
      <vt:lpstr>10.25-10.27</vt:lpstr>
      <vt:lpstr>10.18-10.20</vt:lpstr>
      <vt:lpstr>10.11-10.13</vt:lpstr>
      <vt:lpstr>10.04-10.06</vt:lpstr>
      <vt:lpstr>09.27-09.29</vt:lpstr>
      <vt:lpstr>09.20-09.22</vt:lpstr>
      <vt:lpstr>09.13-09.15</vt:lpstr>
      <vt:lpstr>09.06-09.08</vt:lpstr>
      <vt:lpstr>08.30-09.01</vt:lpstr>
      <vt:lpstr>08.23-08.25</vt:lpstr>
      <vt:lpstr>08.16-08.18</vt:lpstr>
      <vt:lpstr>08.09-08.11</vt:lpstr>
      <vt:lpstr>08.02-08.04</vt:lpstr>
      <vt:lpstr>07.26-07.28</vt:lpstr>
      <vt:lpstr>07.19-07.21</vt:lpstr>
      <vt:lpstr>07.12-07.14</vt:lpstr>
      <vt:lpstr>07.05-07.07</vt:lpstr>
      <vt:lpstr>06.28-06.30</vt:lpstr>
      <vt:lpstr>06.21-06.23</vt:lpstr>
      <vt:lpstr>06.14-06.16</vt:lpstr>
      <vt:lpstr>06.07-06.09 </vt:lpstr>
      <vt:lpstr>05.31-06.02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Austė</dc:creator>
  <cp:lastModifiedBy>Austė Jucytė</cp:lastModifiedBy>
  <cp:lastPrinted>2023-04-24T11:09:18Z</cp:lastPrinted>
  <dcterms:created xsi:type="dcterms:W3CDTF">2023-04-24T05:36:19Z</dcterms:created>
  <dcterms:modified xsi:type="dcterms:W3CDTF">2024-11-25T13:26:27Z</dcterms:modified>
</cp:coreProperties>
</file>